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54B70D3A-62F5-4F73-B590-61AC96657ED2}" xr6:coauthVersionLast="47" xr6:coauthVersionMax="47" xr10:uidLastSave="{00000000-0000-0000-0000-000000000000}"/>
  <bookViews>
    <workbookView xWindow="-120" yWindow="-120" windowWidth="29040" windowHeight="15840" firstSheet="6" activeTab="7" xr2:uid="{00000000-000D-0000-FFFF-FFFF00000000}"/>
  </bookViews>
  <sheets>
    <sheet name="Sheet1 (3)" sheetId="5" state="hidden" r:id="rId1"/>
    <sheet name="Sheet2" sheetId="9" state="hidden" r:id="rId2"/>
    <sheet name="thuyết minh" sheetId="8" state="hidden" r:id="rId3"/>
    <sheet name="cung cấp thông tin" sheetId="7" state="hidden" r:id="rId4"/>
    <sheet name="dự kiến mức chi" sheetId="6" state="hidden" r:id="rId5"/>
    <sheet name="Báo cáo kinh phí" sheetId="12" state="hidden" r:id="rId6"/>
    <sheet name="Kinh phí" sheetId="13" r:id="rId7"/>
    <sheet name="so sánh" sheetId="11" r:id="rId8"/>
  </sheets>
  <definedNames>
    <definedName name="_GoBack" localSheetId="7">'so sánh'!$D$8</definedName>
    <definedName name="_xlnm.Print_Area" localSheetId="7">'so sánh'!$A$1:$F$25</definedName>
    <definedName name="_xlnm.Print_Titles" localSheetId="3">'cung cấp thông tin'!$4:$4</definedName>
    <definedName name="_xlnm.Print_Titles" localSheetId="4">'dự kiến mức chi'!$3:$3</definedName>
    <definedName name="_xlnm.Print_Titles" localSheetId="0">'Sheet1 (3)'!$5:$5</definedName>
    <definedName name="_xlnm.Print_Titles" localSheetId="7">'so sánh'!$6:$6</definedName>
    <definedName name="_xlnm.Print_Titles" localSheetId="2">'thuyết minh'!$4:$4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H8" i="7" l="1"/>
  <c r="G7" i="6"/>
  <c r="E9" i="9" l="1"/>
  <c r="E5" i="9"/>
  <c r="J18" i="8"/>
  <c r="J10" i="8"/>
  <c r="G10" i="8"/>
  <c r="J8" i="8"/>
  <c r="G8" i="8"/>
  <c r="G5" i="8"/>
  <c r="H9" i="7"/>
  <c r="G14" i="7"/>
  <c r="G13" i="7"/>
  <c r="H15" i="7"/>
  <c r="G17" i="7"/>
  <c r="G16" i="7"/>
  <c r="G11" i="7"/>
  <c r="G10" i="7"/>
  <c r="I15" i="7"/>
  <c r="I18" i="7" s="1"/>
  <c r="I9" i="7"/>
  <c r="I8" i="7"/>
  <c r="E9" i="7"/>
  <c r="E8" i="7"/>
  <c r="E5" i="7"/>
  <c r="H18" i="7" l="1"/>
  <c r="G21" i="8"/>
  <c r="J21" i="8"/>
  <c r="E18" i="7"/>
  <c r="G14" i="6" l="1"/>
  <c r="G15" i="6"/>
  <c r="G12" i="6"/>
  <c r="G11" i="6"/>
  <c r="G9" i="6"/>
  <c r="G8" i="6"/>
</calcChain>
</file>

<file path=xl/sharedStrings.xml><?xml version="1.0" encoding="utf-8"?>
<sst xmlns="http://schemas.openxmlformats.org/spreadsheetml/2006/main" count="558" uniqueCount="292">
  <si>
    <t>Nội dung chi</t>
  </si>
  <si>
    <t>STT</t>
  </si>
  <si>
    <t>a</t>
  </si>
  <si>
    <t>b</t>
  </si>
  <si>
    <t>c</t>
  </si>
  <si>
    <t>BẢNG SO SÁNH MỘT SỐ MỨC CHI THỰC HIỆN CÔNG TÁC THĂM DÒ, KHAI QUẬT KHẢO CỔ TỪ NGUỒN NGÂN SÁCH NHÀ NƯỚC TRÊN ĐỊA BÀN TỈNH GIA LAI</t>
  </si>
  <si>
    <t>Quyết định số 10/2008/QĐ-UBND</t>
  </si>
  <si>
    <t>TTLT số 104/2007/TTLT/BTC-BVHTTDL</t>
  </si>
  <si>
    <t>Mức chi đề xuất vào Nghị quyết</t>
  </si>
  <si>
    <t>Chi thù lao đối với chuyên gia tư vấn khoa học cho công tác thăm dò, khai quật khảo cổ (là người ký hợp đồng tham gia tư vấn khoa học trong quá trình xây dựng và thực hiện dự án thăm dò, khai quật khảo cổ)</t>
  </si>
  <si>
    <t>Chi thù lao cho cán bộ khoa học, kỹ thuật (là người của cơ quan có chức năng thực hiện dự án thăm dò, khai quật khảo cổ hoặc được cử tham gia thường xuyên và trực tiếp vào dự án thăm dò, khai quật khảo cổ)</t>
  </si>
  <si>
    <t>Chi hội thảo phục vụ công tác thăm dò, khai quật khảo cổ; hội thảo báo cáo kết quả thăm dò, khai quật khảo cổ và kết quả nghiên cứu, chỉnh lý di tích, di vật</t>
  </si>
  <si>
    <t>Công tác phí</t>
  </si>
  <si>
    <t xml:space="preserve">Chi hội nghị </t>
  </si>
  <si>
    <t>Mức chi từ 250.000 đồng/ngày/người đến 350.000 đồng/ngày/người</t>
  </si>
  <si>
    <t>Mức chi viết báo cáo kết quả thăm dò, khai quật khảo cổ</t>
  </si>
  <si>
    <t>Mức chi viết báo cáo sơ bộ</t>
  </si>
  <si>
    <t>Mức chi viết báo cáo khoa học</t>
  </si>
  <si>
    <t>Tối đa không quá 12.000.000 đồng/báo cáo</t>
  </si>
  <si>
    <t>Tối đa không quá 4.000.000 đồng/báo cáo</t>
  </si>
  <si>
    <t>Mức chi cho công tác lập hồ sơ khoa học</t>
  </si>
  <si>
    <t>Chi dập hoa văn và văn bia</t>
  </si>
  <si>
    <t>Phiếu đăng ký hiện vật (mô tả đặc trưng, niên đại, nguồn gốc và tính chất hiện vật)</t>
  </si>
  <si>
    <t>Mức chi đo vẽ di tích, di vật (mặt bằng tổng thể khu di tích, mặt bằng hiện trạng di tích, mặt cắt địa tầng, chi tiết các dấu vết kiến trúc..., hình dáng, hoa văn của các loại di vật...)</t>
  </si>
  <si>
    <t>d</t>
  </si>
  <si>
    <t>Chi theo hợp đồng thỏa thuận trên cơ sở ngày công lao động và mức chi bồi dưỡng đối với cán bộ quy định tại Khoản 1</t>
  </si>
  <si>
    <t>Tối đa không quá 30.000 đồng/phiếu</t>
  </si>
  <si>
    <t>Chi phục chế, phục dựng hiện vật khảo cổ</t>
  </si>
  <si>
    <t>Được thực hiện theo hợp đồng trên cơ sở khối lượng công việc thực tế và trong phạm vi dự toán kinh phí đã được cấp có thẩm quyền giao</t>
  </si>
  <si>
    <t>Mức chi về mua sắm hoặc thuê trang thiết bị vật tư, dụng cụ, văn phòng phẩm phục vụ thăm dò, khai quật khảo cổ; thuê phương tiện đi lại; lán trại tại công trường phục vụ thăm dò, khai quật khảo cổ; in ấn, photo, nhân bản hồ sơ và báo cáo; thuê khoán lấp hố hoặc bảo tồn di tích sau khi thăm dò, khai quật</t>
  </si>
  <si>
    <t>Căn cứ định mức quy định hiện hành, giá thực tế của địa phương tại thời điểm thăm dò, khai quật và được thỏa thuận trong hợp đồng kinh tế trình cấp có thẩm quyền phê duyệt</t>
  </si>
  <si>
    <t xml:space="preserve">Mức chi về công tác di dời các di tích, di vật hoặc lấp cát bảo tồn tại chỗ các di tích, di vật dưới lòng đất; thuê khoán kho, bãi bảo quản tạm thời di tích, di vật; thuê máy móc cần thiết phục vụ công tác thăm dò, khai quật khảo cổ </t>
  </si>
  <si>
    <t>Định mức quy định hiện hành, đơn giá do địa phương ban hành theo quy định của Luật Giá và các văn bản hướng dẫn Luật hoặc mức giá thực tế trên địa bàn và trong phạm vi dự toán được duyệt</t>
  </si>
  <si>
    <t>Theo dự toán được cấp có thẩm quyền phê duyệt trên cơ sở các định mức chi hiện hành</t>
  </si>
  <si>
    <t>Chi hoạt động bộ máy của đoàn khai quật hoặc của dự án thăm dò, khai quật khảo cổ</t>
  </si>
  <si>
    <t>Tối đa không quá 120.000 đồng/người/ngày</t>
  </si>
  <si>
    <t>Mức chi 300.000 đồng/người/ngày</t>
  </si>
  <si>
    <t>Tối đa không quá 200.000 đồng/ngày/người</t>
  </si>
  <si>
    <t>Mức chi 650.000 đồng/ngày/người</t>
  </si>
  <si>
    <t>Mức chi tối đa không quá 80.000 đồng/ngày/người</t>
  </si>
  <si>
    <t>Khổ A4</t>
  </si>
  <si>
    <t>Tối đa không quá 50.000 đồng/bản</t>
  </si>
  <si>
    <t>Tối đa không quá 100.000 đồng/bản</t>
  </si>
  <si>
    <t>Khổ A3</t>
  </si>
  <si>
    <t>Khổ A2</t>
  </si>
  <si>
    <t>Tối đa không quá 250.000 đồng/bản</t>
  </si>
  <si>
    <t>Tối đa không quá 450.000 đồng/bản</t>
  </si>
  <si>
    <t>Khổ A0</t>
  </si>
  <si>
    <t>Tối đa không quá 150.000 đồng/bản</t>
  </si>
  <si>
    <t>Tối đa không quá 200.000 đồng/bản</t>
  </si>
  <si>
    <t>Tối đa không quá 400.000 đồng/bản</t>
  </si>
  <si>
    <t>Tối đa không quá 15.000 đồng/ảnh</t>
  </si>
  <si>
    <t>Chi chụp ảnh chụp di tích và di vật (bao gồm công chụp, chỉnh sửa và chi phí làm ảnh cỡ 9x12)</t>
  </si>
  <si>
    <t>Tối đa không quá 25.000 đồng/ảnh</t>
  </si>
  <si>
    <t>Tối đa không quá 15.000 đồng/phiếu</t>
  </si>
  <si>
    <t>Chi theo hợp đồng thoả thuận trên cơ sở ngày công lao động và mức chi bồi dưỡng đối với cán bộ quy định tại Khoản 1</t>
  </si>
  <si>
    <t>Căn cứ cụ thể theo giá thành của địa phương tại thời điểm thăm dò, khai quật và được thoả thuận trong hợp đồng kinh tế trình cấp có thẩm quyền phê duyệt</t>
  </si>
  <si>
    <t>Căn cứ vào mức giá bình quân trên địa bàn</t>
  </si>
  <si>
    <t>Theo dự toán được cấp có thẩm quyền phê duyệt</t>
  </si>
  <si>
    <t>100.000 đồng/người/ngày</t>
  </si>
  <si>
    <t>150.000 đồng/ngày/người</t>
  </si>
  <si>
    <t>Mức chi 60.000 đồng/ngày/người</t>
  </si>
  <si>
    <t>3.000.000 đồng/báo cáo</t>
  </si>
  <si>
    <t>9.000.000 đồng/báo cáo</t>
  </si>
  <si>
    <t>50.000 đồng/bản</t>
  </si>
  <si>
    <t>100.000 đồng/bản</t>
  </si>
  <si>
    <t>200.000 đồng/bản</t>
  </si>
  <si>
    <t>400.000 đồng/bản</t>
  </si>
  <si>
    <t>15.000 đồng/ảnh</t>
  </si>
  <si>
    <t>15.000 đồng/phiếu</t>
  </si>
  <si>
    <t>Cứ vào mức giá bình quân trên địa bàn theo nguyên tắc tiết kiệm, hiệu quả</t>
  </si>
  <si>
    <t>Tối đa không quá 3.000.000 đồng/báo cáo</t>
  </si>
  <si>
    <t>Tối đa không quá 9.000.000 đồng/báo cáo</t>
  </si>
  <si>
    <t>Mức chi thuê khoán nhân công phục vụ công tác điều tra, đào thăm dò, khai quật khảo cổ, phân loại chỉnh lý di vật; chi thuê khoán bảo vệ công trường và kho tạm 24/24h</t>
  </si>
  <si>
    <t>Thông tư số 67/2019/TT-BTC</t>
  </si>
  <si>
    <t>Tỉnh Kom Tum</t>
  </si>
  <si>
    <t>Tỉnh Đắk Nông</t>
  </si>
  <si>
    <t>Tỉnh Đắk Lắk</t>
  </si>
  <si>
    <t>Tỉnh Lâm Đồng</t>
  </si>
  <si>
    <t>Thông tư liên tịch BTC - BKH&amp;CN hướng dẫn chế độ chi tiêu đối với các nhiệm vụ khoa học và công nghệ</t>
  </si>
  <si>
    <t>Thông tư số 40/2017/TT-BTC ngày 28/4/2017 và Thông tư số 71/2018/TT-BTC ngày 10/8/2018</t>
  </si>
  <si>
    <t>Nghị quyết số 75/2017/NQ-HĐND ngày 07/12/2017 và Nghị quyết số 105/2019/NQ-HĐND ngày 10/7/2019</t>
  </si>
  <si>
    <t>Nghị quyết số 11/2017/NQ-HĐND; Nghị quyết số
14/2019/NQ-HĐND và Nghị quyết số 46/2019/NQ-HĐND.</t>
  </si>
  <si>
    <t>Nghị quyết số 24/2017/NQ-HĐND ngày 14 tháng 12 năm 2017 của Hội đồng nhân dân tỉnh Đắk Nông</t>
  </si>
  <si>
    <t>Nghị quyết số 30/2017/NQ-HĐND ngày 11 tháng 10 năm 2017 của Hội đồng nhân dân tỉnh Đắk Lắk</t>
  </si>
  <si>
    <t>Nghị quyết số 59/2017/NQ-HĐND ngày 08 tháng 12 năm 2017của Hội đồng nhân dân tỉnh Lâm Đồng</t>
  </si>
  <si>
    <t>Mức chi không quá 300.000 đồng/ngày/người</t>
  </si>
  <si>
    <t>Mức chi không quá 250.000 đồng/ngày/người đối với công tác điều tra, thuê khoán bảo vệ công trường, kho tạm 24/24 giờ và không quá 350.000 đồng/ngày/người đối với công tác đào thăm dò, khai quật khảo cổ, phân loại chỉnh lý di vật</t>
  </si>
  <si>
    <t>4.000.000 đồng/báo cáo</t>
  </si>
  <si>
    <t>12.000.000 đồng/báo cáo</t>
  </si>
  <si>
    <t>150.000 đồng/bản</t>
  </si>
  <si>
    <t>250.000 đồng/bản</t>
  </si>
  <si>
    <t>450.000 đồng/bản</t>
  </si>
  <si>
    <t>25.000 đồng/ảnh</t>
  </si>
  <si>
    <t>30.000 đồng/phiếu</t>
  </si>
  <si>
    <t>Mức chi không quá 300.000 đồng/người/ngày.</t>
  </si>
  <si>
    <t xml:space="preserve"> Được thực hiện theo hợp
đồng trên cơ sở khối lượng công việc thực tế và trong phạm vi dự toán kinh phí
đã được cấp có thẩm quyền giao</t>
  </si>
  <si>
    <t>Căn cứ định mức quy định hiện hành, giá thực tế tại địa phương tại thời điểm thăm dò, khai quật và được thỏa thuận trong hợp đồng kinh tế trình cấp có thẩm quyền
phê duyệt</t>
  </si>
  <si>
    <t>Định mức quy định hiện hành hoặc mức giá
thực tế trên địa bàn và trong phạm vi dự toán được cấp thẩm quyền duyệt theo
nguyên tắc tiết kiệm, hiệu quả.</t>
  </si>
  <si>
    <t>Định mức quy định hiện hành, đơn giá do tỉnh ban hành theo quy định của Luật Giá và các văn bản hướng dẫn Luật hoặc mức giá thực tế trên địa bàn và trong phạm vi dự toán được duyệt theo nguyên tắc tiết kiệm, hiệu quả</t>
  </si>
  <si>
    <t>Áp dụng trực tiếp Thông tư số 67/2019/TT-BTC</t>
  </si>
  <si>
    <t>(Kèm theo Tờ trình số:      /STC-HCSN ngày 13 tháng 11 năm 2020 của Sở Tài chính)</t>
  </si>
  <si>
    <r>
      <t xml:space="preserve">Thuyết minh cách xách định mức chi:
</t>
    </r>
    <r>
      <rPr>
        <sz val="13"/>
        <color theme="1"/>
        <rFont val="Cambria"/>
        <family val="1"/>
        <scheme val="major"/>
      </rPr>
      <t>- Chi thù lao đối với chuyên gia tư vấn khoa học cho công tác thăm dò, khai quật khảo cổ lấy bằng với 04 tỉnh Tây nguyên.
- Mức chi viết báo cáo kết quả thăm dò, khai quật khảo cổ: Mức chi của Thông tư số 67/2019/TT-BTC ngày 23/9/2019 so với Thông tư liên tịch số 104/2007/TTLT/BTC-BVHTTDL ngày 30/8/2007 không tăng nên sử dụng mức chi cũ của Quyết định số 10/2008/QĐ-UBND ngày 17/01/2008.</t>
    </r>
  </si>
  <si>
    <t>Cấp</t>
  </si>
  <si>
    <t>Dự thảo tỉnh Gia Lai</t>
  </si>
  <si>
    <t>Cấp tỉnh</t>
  </si>
  <si>
    <t>Cấp huyện</t>
  </si>
  <si>
    <t>Cấp xã</t>
  </si>
  <si>
    <t>Tặng quà lưu niệm</t>
  </si>
  <si>
    <t>1.000.000 đồng/lần
(Không quá 3.000.000 đồng/năm)</t>
  </si>
  <si>
    <t>500.000 đồng/lần
(Không quá 2 lần/năm)</t>
  </si>
  <si>
    <t>Thăm hỏi khi ốm đau</t>
  </si>
  <si>
    <t>1.500.000 đồng/người/năm</t>
  </si>
  <si>
    <t>800.000 đồng/người/năm</t>
  </si>
  <si>
    <t>5.000.000 đồng/người/năm</t>
  </si>
  <si>
    <t>Mức chi tại Quyết định 04/2024/QĐ-TTg ngày 22/3/2024 của Thủ tướng Chính phủ</t>
  </si>
  <si>
    <t>Chi hỗ trợ gia đình gặp khó khăn</t>
  </si>
  <si>
    <t>1.000.000 đồng/người/năm</t>
  </si>
  <si>
    <t>500.000 đồng/người/năm</t>
  </si>
  <si>
    <t>Phúng viếng khi cá nhân qua đời (bao gồm cả vòng hoa)</t>
  </si>
  <si>
    <t>4.000.000 đồng/người/năm</t>
  </si>
  <si>
    <r>
      <t xml:space="preserve">Tặng quà chúc mừng nhân ngày Tết nguyên đán, ngày lễ hoặc ngày lễ trọng </t>
    </r>
    <r>
      <rPr>
        <i/>
        <sz val="10"/>
        <color theme="1"/>
        <rFont val="Times New Roman"/>
        <family val="1"/>
      </rPr>
      <t>(ngày lễ kỷ niệm trọng thể nhất của từng dân tộc)</t>
    </r>
  </si>
  <si>
    <t>3.200.000 đồng/người/năm</t>
  </si>
  <si>
    <t>2.400.000 đồng/người/năm</t>
  </si>
  <si>
    <t>500.000 đồng/đại biểu</t>
  </si>
  <si>
    <t>3.000.000 đồng/người/năm</t>
  </si>
  <si>
    <t>2.000.000 đồng/người/năm</t>
  </si>
  <si>
    <t>Không quy định</t>
  </si>
  <si>
    <t>Tỷ lệ tăng (%)</t>
  </si>
  <si>
    <t>Không quy định ở địa phương</t>
  </si>
  <si>
    <t>Mức quy định tại Quyết định 76/2013/QĐ-TTg ngày 12/12/2013 của Thủ tướng Chính phủ và Nghị quyết số 74/2017/NQ-HĐND ngày 07/12/2017 của HĐND tỉnh</t>
  </si>
  <si>
    <t xml:space="preserve">MỨC CHI ĐÓN TIẾP, THĂM HỎI, CHÚC MỪNG ĐỐI VỚI MỘT SỐ ĐỐI TƯỢNG DO UBMTTQ CÁC CẤP THỰC HIỆN TRÊN ĐỊA BÀN TỈNH GIA LAI
</t>
  </si>
  <si>
    <t>Ghi chú</t>
  </si>
  <si>
    <t>PHỤ LỤC</t>
  </si>
  <si>
    <t>(Kèm theo Công văn số:      /STC-HCSN ngày     /    /2024 của Sở Tài chính)</t>
  </si>
  <si>
    <t>2.500.000 đồng/người/năm</t>
  </si>
  <si>
    <t>1.250.000 đồng/người/năm</t>
  </si>
  <si>
    <t>625.000 đồng/người/năm</t>
  </si>
  <si>
    <t>tối đa 5.000.000 đồng/người/năm</t>
  </si>
  <si>
    <t>tối đa 1.000.000 đồng/lần
(Không quá 3.000.000 đồng/năm)</t>
  </si>
  <si>
    <t>tối đa 4.000.000 đồng/người/năm</t>
  </si>
  <si>
    <t>Số kinh phí thực hiện năm 2023 (đồng)</t>
  </si>
  <si>
    <t>Số đối tượng thực hiện năm 2023</t>
  </si>
  <si>
    <t>Dự kiến mức chi tại dự thảo Nghị quyết</t>
  </si>
  <si>
    <t>Dự kiến kinh phí theo  mức tối đa của Quyết định 04/2024/QĐ-TTg</t>
  </si>
  <si>
    <t xml:space="preserve">Kinh phí thực hiện </t>
  </si>
  <si>
    <t>Năm 2023, UBMT tỉnh chi mức 500.000 đồng/người/năm</t>
  </si>
  <si>
    <t>1.000.000 đồng/lần
(Không quá 3.000.000 đồng/người/năm)</t>
  </si>
  <si>
    <t>Mức quy định tại Quyết định 76/2013/QĐ-TTg ngày 12/12/2013 của Thủ tướng Chính phủ</t>
  </si>
  <si>
    <t>Nghị quyết số 74/2017/NQ-HĐND ngày 07/12/2017 của HĐND tỉnh</t>
  </si>
  <si>
    <t>Cấp TW</t>
  </si>
  <si>
    <t>2.000.000 đồng/người</t>
  </si>
  <si>
    <t>1.000.000 đồng/người</t>
  </si>
  <si>
    <t>500.000 đồng/người</t>
  </si>
  <si>
    <t>Mức chi tương đương theo tỷ lệ quy định tại Quyết định 76/2013/QĐ-TTg: Mức chi cấp tỉnh bằng 50% mức chi cấp TW, cấp huyện bằng 50% mức tỉnh, cấp xã bằng 50% mức huyện</t>
  </si>
  <si>
    <t xml:space="preserve"> Mức chi tương đương theo tỷ lệ quy định tại Quyết định 76/2013/QĐ-TTg: Mức chi cấp tỉnh bằng 50% mức chi cấp TW, cấp huyện gần bằng 60% cấp tỉnh, cấp xã bằng 33% cấp huyện</t>
  </si>
  <si>
    <t>(Kèm theo Công văn  ngày     /    /2024 của Phòng TCHCSN)</t>
  </si>
  <si>
    <t>Nghị quyết 45/2024/NQ-HĐND ngày 12/12/2024 của HĐND tỉnh Bình Định (cũ)</t>
  </si>
  <si>
    <t>Nghị quyết 76/2024/NQ-HĐND ngày 10/7/2024 của HĐND tỉnh Gia Lai (cũ)</t>
  </si>
  <si>
    <t>Tặng quà chúc mừng nhân ngày Tết nguyên đán, ngày lễ hoặc ngày lễ trọng</t>
  </si>
  <si>
    <t>1.000.000 đồng/người/lần</t>
  </si>
  <si>
    <t>500.000 đồng/người/lần</t>
  </si>
  <si>
    <t>750.000 đồng/người/lần</t>
  </si>
  <si>
    <t>500.000đồng/người/lần</t>
  </si>
  <si>
    <t>Không quá 2 lần/người/năm</t>
  </si>
  <si>
    <t>Không quá 1.000.000 đồng/người/năm</t>
  </si>
  <si>
    <t>Chi thăm hỏi khi ốm đau hoặc gặp khó khăn về kinh tế</t>
  </si>
  <si>
    <t>750.000 đồng/người/năm</t>
  </si>
  <si>
    <t>Chi phúng viếng khi cá nhân qua đời (bao gồm cả vòng hoa)</t>
  </si>
  <si>
    <t>Dự kiến mức chi tại dự thảo nghị quyết Gia Lai mới</t>
  </si>
  <si>
    <t>TT</t>
  </si>
  <si>
    <t>Nội dung</t>
  </si>
  <si>
    <t>-</t>
  </si>
  <si>
    <t>CƠ QUAN, ĐƠN VỊ</t>
  </si>
  <si>
    <t>KINH PHÍ ĐÃ THỰC HIỆN</t>
  </si>
  <si>
    <t>TRONG ĐÓ</t>
  </si>
  <si>
    <t>NĂM 2024</t>
  </si>
  <si>
    <t>NĂM 2025</t>
  </si>
  <si>
    <t>KINH PHÍ DỰ KIẾN NĂM 2026</t>
  </si>
  <si>
    <t>GHI CHÚ</t>
  </si>
  <si>
    <t>ĐVT: đồng</t>
  </si>
  <si>
    <t>PHỤ LỤC KINH PHÍ 
Về hoạt động giám sát, phản biện xã hội của Ủy ban Mặt trận Tổ quốc Việt Nam và các tổ chức chính trị - xã hội các cấp trên địa bàn tỉnh Gia Lai</t>
  </si>
  <si>
    <t>PHỤ LỤC SỐ 01</t>
  </si>
  <si>
    <t>(Kèm theo Công văn số:      /STC-TCHCSN ngày    /    /2026 của của Sở Tài chính)</t>
  </si>
  <si>
    <t>BẢN SO SÁNH, THUYẾT MINH MỨC CHI DỰ THẢO NGHỊ QUYẾT SO VỚI MỨC CHI NGHỊ QUYẾT ĐÃ BAN HÀNH</t>
  </si>
  <si>
    <t>a)</t>
  </si>
  <si>
    <t xml:space="preserve">b) </t>
  </si>
  <si>
    <t xml:space="preserve">c) </t>
  </si>
  <si>
    <t>Dự kiến mức chi tại dự thảo Nghị quyết Gia Lai (mới)</t>
  </si>
  <si>
    <t>Nghị quyết số 14/2020/NQ-HĐND ngày 17/7/2020 và Nghị quyết số 33/2023/NQ-HĐND ngày 06/12/2023</t>
  </si>
  <si>
    <t>Quy định cấp trên/ tham khảo các địa phương</t>
  </si>
  <si>
    <t xml:space="preserve"> </t>
  </si>
  <si>
    <t>Hỗ trợ chuyển giao công nghệ, ứng dụng và đổi mới công nghệ</t>
  </si>
  <si>
    <t>Doanh nghiệp được hỗ trợ thuê chuyên gia tư vấn phục vụ đánh giá hiệu chỉnh thiết bị, quy trình công nghệ, dây chuyền sản xuất; đào tạo, bồi dưỡng nâng cao năng lực hấp thụ, làm chủ công nghệ cho doanh nghiệp</t>
  </si>
  <si>
    <t>Mức hỗ trợ đến 30% giá trị Hợp đồng, nhưng tối đa không quá 400.000.000 đồng và không quá một hợp đồng/đơn vị/năm.</t>
  </si>
  <si>
    <t>Đối với hợp đồng chuyển giao công nghệ</t>
  </si>
  <si>
    <t>Đối với hợp đồng chuyển giao công nghệ có giá trị từ 1.000.000.000 đồng trở lên:</t>
  </si>
  <si>
    <t>Đối với hợp đồng chuyển giao công nghệ có giá trị dưới 1.000.000.000 đồng:</t>
  </si>
  <si>
    <t xml:space="preserve">Doanh nghiệp hợp tác với cơ quan, tổ chức, cá nhân để triển khai dự án đầu tư đổi mới công nghệ được xem xét hỗ trợ theo quy định tại điểm a khoản 4 Điều này đối với dự án đầu tư đổi mới công nghệ có hợp đồng chuyển giao công nghệ hoặc Giấy chứng nhận đăng ký chuyển giao công nghệ (nếu thuộc đối tượng phải đăng ký chuyển giao công nghệ) và thuộc Danh mục công nghệ khuyến khích chuyển giao theo quy định của Chính phủ.  </t>
  </si>
  <si>
    <t>Hỗ trợ việc xây dựng, áp dụng thành công các hệ thống quản lý tiên tiến</t>
  </si>
  <si>
    <t>Hỗ trợ các hệ thống quản lý chất lượng</t>
  </si>
  <si>
    <t>- Hệ thống quản lý chất lượng (TCVN ISO 9001 hoặc ISO 9001): Mức hỗ trợ 25.000.000 đồng/Giấy chứng nhận;</t>
  </si>
  <si>
    <t xml:space="preserve">- Hệ thống quản lý an toàn thực phẩm (TCVN ISO 22000, ISO 22000, HACCP, IFS, BRC, FSSC 22000): Mức hỗ trợ 25.000.000 đồng/Giấy chứng nhận; </t>
  </si>
  <si>
    <t>- Hệ thống quản lý phòng thí nghiệm (TCVN ISO/IEC 17025 hoặc ISO/IEC17025): Mức hỗ trợ 25.000.000 đồng/Giấy chứng nhận;</t>
  </si>
  <si>
    <t>- Hệ thống quản lý về môi trường (TCVN ISO 14001 hoặc ISO 14001): Mức hỗ trợ 40.000.000 đồng/Giấy chứng nhận;</t>
  </si>
  <si>
    <t>- Hệ thống quản lý năng lượng (TCVN ISO 50001 hoặc ISO 50001): Mức hỗ trợ 40.000.000 đồng/Giấy chứng nhận;</t>
  </si>
  <si>
    <t>- Hệ thống quản lý đổi mới (TCVN ISO 56001 hoặc ISO 56001): Mức hỗ trợ 100.000.000 đồng/Giấy chứng nhận;</t>
  </si>
  <si>
    <t xml:space="preserve">- Hệ thống tiêu chuẩn quốc gia về Halal (TCVN 13708:2023; TCVN 13709:2023; TCVN 13710:2023): Mức hỗ trợ 50.000.000 đồng/Giấy chứng </t>
  </si>
  <si>
    <t>Hỗ trợ doanh nghiệp đạt Giải thưởng Chất lượng Quốc gia, Giải Vàng Chất lượng Quốc gia, Giải thưởng Chất lượng quốc tế Châu Á - Thái Bình Dương</t>
  </si>
  <si>
    <t>Hõ trợ các đơn vị đạt Giải thưởng chất lượng quốc gia, Châu Á-Thái Bình Dương</t>
  </si>
  <si>
    <t xml:space="preserve">Hỗ trợ xây dựng và xác lập quyền sở hữu công nghiệp </t>
  </si>
  <si>
    <t>- Đối với sáng chế, giải pháp hữu ích, thiết kế bố trí mạch tích hợp bán dẫn: 30.000.000 đồng/Bằng độc quyền.</t>
  </si>
  <si>
    <t>- Đối với kiểu dáng công nghiệp: 15.000.000 đồng/Bằng độc quyền.</t>
  </si>
  <si>
    <t>Đối với đơn đăng ký bảo hộ sáng chế và đăng ký bảo hộ, công nhận giống cây trồng mới: 30 triệu đồng/đơn;</t>
  </si>
  <si>
    <t>Đối với đơn đăng ký bảo hộ kiểu dáng công nghiệp và nhãn hiệu: 15 triệu đồng/văn bằng bảo hộ.</t>
  </si>
  <si>
    <t xml:space="preserve"> Đối với đơn đăng ký bảo hộ kiểu dáng công nghiệp và nhãn hiệu: 15 triệu đồng/văn bằng bảo hộ.</t>
  </si>
  <si>
    <t>a) Đối với đăng ký bảo hộ trong nước</t>
  </si>
  <si>
    <t>Đối với đăng ký bảo hộ ở nước ngoài cho các đối tượng quy định tại điểm a khoản 1 Điều này: 60 triệu đồng/đơn được chấp nhận hợp lệ, các văn bản tương ứng theo quy định của tổ chức quốc tế hoặc quốc gia nộp đơn</t>
  </si>
  <si>
    <t xml:space="preserve">Hỗ trợ thúc đẩy phát triển thị trường khoa học và công nghệ </t>
  </si>
  <si>
    <t>Doanh nghiệp được chứng nhận doanh nghiệp khoa học công nghệ, doanh nghiệp công nghệ cao được hỗ trợ 100.000.000 đồng/doanh nghiệp.</t>
  </si>
  <si>
    <t>Hỗ trợ hoạt động xúc tiến thị trường khoa học và công nghệ</t>
  </si>
  <si>
    <t>a) Hỗ trợ tham gia xúc tiến thị trường khoa học và công nghệ ở trong nước: 30 triệu đồng/đơn vị/sự kiện/năm.</t>
  </si>
  <si>
    <t>b) Hỗ trợ tham gia xúc tiến thị trường khoa học và công nghệ ở nước ngoài: 60 triệu đồng/đơn vị/sự kiện/năm.</t>
  </si>
  <si>
    <t>b) Hỗ trợ tham gia xúc tiến thị trường khoa học và công nghệ ở nước ngoài: 50 triệu đồng/đơn vị/sự kiện/năm.</t>
  </si>
  <si>
    <t>a) Hỗ trợ tham gia xúc tiến thị trường khoa học và công nghệ ở trong nước: 20 triệu đồng/đơn vị/sự kiện/năm.</t>
  </si>
  <si>
    <t>b) Hỗ trợ tham gia xúc tiến thị trường khoa học và công nghệ ở nước ngoài: 150 triệu đồng/sự kiện.</t>
  </si>
  <si>
    <t>Hỗ trợ tác giả có bài báo đăng tạp chí quốc tế uy tín (nằm trong danh mục Web of science, Scopus).</t>
  </si>
  <si>
    <t>Doanh nghiệp hợp tác với cơ quan, tổ chức, cá nhân để triển khai dự án đầu tư đổi mới công nghệ được xem xét hỗ trợ theo quy định tại điểm a khoản 4 Điều này đối với dự án đầu tư đổi mới công nghệ có hợp đồng chuyển giao công nghệ hoặc Giấy chứng nhận đăng ký chuyển giao công nghệ (nếu thuộc đối tượng phải đăng ký chuyển giao công nghệ) và thuộc Danh mục công nghệ khuyến khích chuyển giao theo quy định của Chính phủ.</t>
  </si>
  <si>
    <t>Đạt Giải thưởng Chất lượng quốc tế Châu Á – Thái Bình Dương: 80.000.000 đồng/Giải thưởng.</t>
  </si>
  <si>
    <t>Đạt Giải Vàng Chất lượng quốc gia: 50.000.000 đồng/Giải thưởng.</t>
  </si>
  <si>
    <t>Đạt Giải thưởng Chất lượng quốc gia: 30.000.000 đồng/Giải thưởng.</t>
  </si>
  <si>
    <t>Đạt Giải Vàng Chất lượng quốc gia: 40.000.000 đồng/Giải thưởng.</t>
  </si>
  <si>
    <t>Đạt Giải thưởng Chất lượng quốc tế Châu Á – Thái Bình Dương: 50.000.000 đồng/Giải thưởng.</t>
  </si>
  <si>
    <t>b) Đối với đăng ký bảo hộ ở nước ngoài cho các đối tượng quy định</t>
  </si>
  <si>
    <t xml:space="preserve">b) Đối với đăng ký bảo hộ ở nước ngoài </t>
  </si>
  <si>
    <t>c) Đạt Giải thưởng Chất lượng quốc tế Châu Á - Thái Bình Dương: 100 triệu đồng.</t>
  </si>
  <si>
    <t>Hỗ trợ 30% giá trị hợp đồng, tối đa 250 triệu đồng/hợp đồng</t>
  </si>
  <si>
    <t>Hỗ trợ 25% giá trị hợp đồng, tối đa 500 triệu đồng/hợp đồng</t>
  </si>
  <si>
    <t>Hỗ trợ 25% giá trị hợp đồng, tối đa 500.000.000 đồng/hợp đồng</t>
  </si>
  <si>
    <t>Hỗ trợ 30% giá trị hợp đồng, tối đa 300.000.000 đồng/hợp đồng.</t>
  </si>
  <si>
    <t>a) Hỗ trợ tham gia xúc tiến thị trường khoa học và công nghệ ở trong nước: 30 triệu đồng/sự kiện.</t>
  </si>
  <si>
    <t>Đối với sáng chế, giải pháp hữu ích, thiết kế bố trí mạch tích hợp bán dẫn: 30.000.000 đồng/Bằng độc quyền.</t>
  </si>
  <si>
    <t>Đối với kiểu dáng công nghiệp: 15.000.000 đồng/Bằng độc quyền.</t>
  </si>
  <si>
    <t>Đối với nhãn hiệu thông thường: 10.000.000 đồng/Giấy chứng nhận.</t>
  </si>
  <si>
    <t>Đối với nhãn hiệu thông thường: 3.000.000 đồng/Giấy chứng nhận.</t>
  </si>
  <si>
    <t xml:space="preserve">Đối với kiểu dáng công nghiệp, nhãn hiệu: 25.000.000 đồng/đơn được chấp nhận hợp lệ, các văn bản tương ứng theo quy định của tổ chức quốc tế hoặc quốc gia nộp đơn, nhưng không quá 02 lần/năm/đơn vị. </t>
  </si>
  <si>
    <t>Đối với sáng chế, giải pháp hữu ích, thiết kế bố trí mạch tích hợp bán dẫn: 40.000.000 đồng/đơn được chấp nhận hợp lệ, các văn bản tương ứng theo quy định của tổ chức quốc tế hoặc quốc gia nộp đơn.</t>
  </si>
  <si>
    <t>Hỗ trợ tối đa không quá 20.000.000 đồng/hợp đồng tư vấn tra cứu thông tin về tính mới, trình độ sáng tạo để hỗ trợ cho đăng ký bảo hộ sáng chế, giải pháp hữu ích đối với các giải pháp đạt giải thưởng tại các cuộc thi sáng tạo khoa học kỹ thuật trên địa bàn tỉnh.</t>
  </si>
  <si>
    <t>Mức hỗ trợ đến 30% giá trị Hợp đồng, nhưng tối đa không quá 300.000.000 đồng và không quá một hợp đồng/đơn vị/năm.</t>
  </si>
  <si>
    <t>Hỗ trợ tối đa 50% giá trị hợp đồng tư vấn thiết lập và áp dụng Hệ thống truy xuất nguồn gốc cho sản phẩm, hàng hoá theo quy định hiện hành (yêu cầu phải được kết nối và chia sẽ dữ liệu với Cổng thông tin truy xuất nguồn gốc sản phẩm, hàng hoá quốc gia) đối với các sản phẩm đạt chứng nhận OCOP 3 sao trở lên được cấp có thẩm quyền công nhận (còn hiệu lực) ) nhưng không quá 50.000.000 đồng/sản phẩm.</t>
  </si>
  <si>
    <t>Không vượt qua mức hỗ trợ tại Nghị quyết số 14/2020/NQ-HĐND ngày 17/7/2020 và Nghị quyết số 33/2023/NQ-HĐND ngày 06/12/2023 và thấp hơn quy định của HĐND tỉnh Hưng Yên</t>
  </si>
  <si>
    <t>Đề xuất mới</t>
  </si>
  <si>
    <t xml:space="preserve">a) Đăng ký bảo hộ trong nước: </t>
  </si>
  <si>
    <t>Nghị quyết số 14/2020/NQ-HĐND và Nghị quyết số 33/2023/NQ-HĐND ngày 06/12/2023</t>
  </si>
  <si>
    <t>Thông tư 75/2021/TT-BTC ngày 09/9/2021</t>
  </si>
  <si>
    <t xml:space="preserve">Nghị quyết số 14/2020/NQ-HĐND và Nghị quyết số 33/2023/NQ-HĐND </t>
  </si>
  <si>
    <t xml:space="preserve">Nghị quyết số 14/2020/NQ-HĐND  và Nghị quyết số 33/2023/NQ-HĐND </t>
  </si>
  <si>
    <t xml:space="preserve">Thực hiện chính sách hỗ trợ phát triển khoa học và công nghệ (Theo Nghị quyết số 14/2020/NQ-HĐND  và Nghị quyết số 33/2023/NQ-HĐND </t>
  </si>
  <si>
    <t>NỘI DUNG</t>
  </si>
  <si>
    <t>THỐNG KÊ HOẠT ĐỘNG TRỢ GIAI ĐOẠN 2021-2026</t>
  </si>
  <si>
    <t>CỘNG HÒA XÃ HỘI CHỦ NGHĨA VIỆT NAM
Độc lập - Tự do - Hạnh phúc</t>
  </si>
  <si>
    <r>
      <rPr>
        <sz val="13"/>
        <rFont val="Times New Roman"/>
        <family val="1"/>
      </rPr>
      <t>UBND TỈNH GIA LAI</t>
    </r>
    <r>
      <rPr>
        <b/>
        <sz val="13"/>
        <rFont val="Times New Roman"/>
        <family val="1"/>
      </rPr>
      <t xml:space="preserve">
SỞ KHOA HỌC VÀ CÔNG NGHỆ</t>
    </r>
  </si>
  <si>
    <r>
      <t xml:space="preserve">Hưng Yên </t>
    </r>
    <r>
      <rPr>
        <i/>
        <sz val="13"/>
        <rFont val="Times New Roman"/>
        <family val="1"/>
      </rPr>
      <t>(Nghị quyết số 745/2025/NQ-HĐND ngày 10 tháng 9 năm 2025 của HĐND tỉnh Hưng Yên)</t>
    </r>
  </si>
  <si>
    <r>
      <t>Hỗ trợ tối đa 50% giá trị hợp đồng tư vấn thiết lập và áp dụng Hệ thống truy xuất nguồn gốc cho sản phẩm, hàng hoá theo quy định hiện hành (yêu cầu phải được kết nối và chia sẽ dữ liệu với Cổng thông tin truy xuất nguồn gốc sản phẩm, hàng hoá quốc gia) đ</t>
    </r>
    <r>
      <rPr>
        <b/>
        <sz val="13"/>
        <rFont val="Times New Roman"/>
        <family val="1"/>
      </rPr>
      <t>ối với các sản phẩm đạt chứng nhận OCOP 3 sa</t>
    </r>
    <r>
      <rPr>
        <sz val="13"/>
        <rFont val="Times New Roman"/>
        <family val="1"/>
      </rPr>
      <t>o trở lên được cấp có thẩm quyền công nhận (còn hiệu lực)  nhưng không quá 50.000.000 đồng/sản phẩm.</t>
    </r>
  </si>
  <si>
    <r>
      <t>Hỗ trợ tối đa 50% giá trị hợp đồng tư vấn thiết lập và áp dụng Hệ thống truy xuất nguồn gốc cho sản phẩm, hàng hoá theo quy định hiện hành (yêu cầu phải được kết nối và chia sẽ dữ liệu với Cổng thông tin truy xuất nguồn gốc sản phẩm, hàng hoá quốc gia) đ</t>
    </r>
    <r>
      <rPr>
        <b/>
        <sz val="13"/>
        <rFont val="Times New Roman"/>
        <family val="1"/>
      </rPr>
      <t xml:space="preserve">ối với các sản phẩm, hàng hoá không phải làm sản phẩm OCOP </t>
    </r>
    <r>
      <rPr>
        <sz val="13"/>
        <rFont val="Times New Roman"/>
        <family val="1"/>
      </rPr>
      <t>nhưng không quá 40.000.000 đồng/hợp đồng/đơn vị/năm.</t>
    </r>
  </si>
  <si>
    <r>
      <t>a) Đạt Giải thưởng Chất lượng Quốc gia: 30 triệu đồng</t>
    </r>
    <r>
      <rPr>
        <i/>
        <sz val="13"/>
        <rFont val="Times New Roman"/>
        <family val="1"/>
      </rPr>
      <t>.</t>
    </r>
  </si>
  <si>
    <r>
      <t>b) Đạt Giải Vàng Chất lượng Quốc gia: 50 triệu đồng</t>
    </r>
    <r>
      <rPr>
        <i/>
        <sz val="13"/>
        <rFont val="Times New Roman"/>
        <family val="1"/>
      </rPr>
      <t>.</t>
    </r>
  </si>
  <si>
    <r>
      <t xml:space="preserve">Đối với sáng chế, giải pháp hữu ích, thiết kế bố trí mạch tích hợp bán dẫn: </t>
    </r>
    <r>
      <rPr>
        <b/>
        <sz val="13"/>
        <rFont val="Times New Roman"/>
        <family val="1"/>
      </rPr>
      <t xml:space="preserve">50.000.000 </t>
    </r>
    <r>
      <rPr>
        <sz val="13"/>
        <rFont val="Times New Roman"/>
        <family val="1"/>
      </rPr>
      <t>đồng/đơn được chấp nhận hợp lệ, các văn bản tương ứng theo quy định của tổ chức quốc tế hoặc quốc gia nộp đơn.</t>
    </r>
  </si>
  <si>
    <r>
      <t xml:space="preserve">Đối với kiểu dáng công nghiệp, nhãn hiệu: </t>
    </r>
    <r>
      <rPr>
        <b/>
        <sz val="13"/>
        <rFont val="Times New Roman"/>
        <family val="1"/>
      </rPr>
      <t>25.000.000</t>
    </r>
    <r>
      <rPr>
        <sz val="13"/>
        <rFont val="Times New Roman"/>
        <family val="1"/>
      </rPr>
      <t xml:space="preserve"> đồng/đơn được chấp nhận hợp lệ, các văn bản tương ứng theo quy định của tổ chức quốc tế hoặc quốc gia nộp đơn, nhưng không quá 02 lần/năm/đơn vị. </t>
    </r>
  </si>
  <si>
    <r>
      <rPr>
        <b/>
        <sz val="13"/>
        <rFont val="Times New Roman"/>
        <family val="1"/>
      </rPr>
      <t>Hưng Yên:</t>
    </r>
    <r>
      <rPr>
        <sz val="13"/>
        <rFont val="Times New Roman"/>
        <family val="1"/>
      </rPr>
      <t xml:space="preserve"> Doanh nghiệp khoa học và công nghệ, doanh nghiệp công nghệ cao, doanh nghiệp nông nghiệp ứng dụng công nghệ cao được hỗ trợ 150 triệu đồng/Giấy chứng nhận.</t>
    </r>
  </si>
  <si>
    <t>Hỗ trợ 20.000.000 đồng cho 01 bài báo thuộc danh mục Web of science và được Scimago xếp hạng Q2.</t>
  </si>
  <si>
    <t>Hỗ trợ 30.000.000 đồng cho 01 bài báo thuộc danh mục Web of science và được Scimago xếp hạng Q1.</t>
  </si>
  <si>
    <t xml:space="preserve"> - Tại khoản 15, Điều 6, Nghị định 265/2025/NĐ-CP quy định Chi hỗ trợ công bố kết quả nghiên cứu khoa học trên các tạp chí khoa học, bài báo, sách, chương sách trong nước và ngoài nước;
  -Tại khoản 1 Điều 53 Nghị định số 267/2025/NĐ-CP: "1. Hỗ trợ công bố công trình khoa học và công nghệ trong nước và quốc tế nhằm khuyến khích việc công bố các công trình khoa học và công nghệ trong nước và quốc tế trên các tạp chí khoa học chuyên ngành có chất lượng, nâng cao chỉ số công bố khoa học của Việt Nam";
 - Tại khoản 1 Điều 17 Thông tư 43/2025/TT-BKHCN: "Nội dung hỗ trợ thực hiện theo quy định tại khoản 1 Điều 53 Nghị định số 267/2025/NĐ-CP"
 - Kế hoạch hành động số 22-KH/TU ngày 03/9/2025 của Tỉnh ủy Gia Lai, đã xác định mục tiêu, nhiệm vụ, giải pháp trọng tâm phát triển khoa học, công nghệ đến hết năm 2030 (Mỗi năm ≥ 60 bài báo khoa học có địa chỉ tác giả tại tỉnh (Scopus/ISI);
Nhằm khuyến khích các nhà khoa học có những bài báo đăng trên các Tạp quốc tế có uy tin.</t>
  </si>
  <si>
    <t xml:space="preserve"> - Cao hơn mức hỗ trợ tại Nghị quyết số 14/2020/NQ-HĐND ngày 17/7/2020 và Nghị quyết số 33/2023/NQ-HĐND ngày 06/12/2023 và thấp hơn quy định của tỉnh Hưng Yên.
 - Dự kiến dự thảo Quyết định của UBND tỉnh quy chế Xây dựng, quản lý và thực hiện Chương trình xúc tiến thương mại địa phương trên địa bàn tỉnh Gia Lai ở mức chi tham gia sự kiện trong nước: 20.000.000 đồng/doanh nghiệp/1 lần (số lần hỗ trợ 2 lần/năm).
Do đó, việc đề xuất mức chi ở mức 30.000.000 đồng là phù hợp với thực tế hiện nay và phù hợp với quy định tương tự của tỉnh Gia Lai và tham khảo các tỉnh.</t>
  </si>
  <si>
    <t>Cao hơn mức hỗ trợ tại Nghị quyết số 14/2020/NQ-HĐND ngày 17/7/2020 và Nghị quyết số 33/2023/NQ-HĐND ngày 06/12/2023 và thấp hơn quy định của Tỉnh Hưng Yên.
 - Dự kiến dự thảo Quyết định của UBND tỉnh quy chế Xây dựng, quản lý và thực hiện Chương trình xúc tiến thương mại địa phương trên địa bàn tỉnh Gia Lai ở mức hỗ trợ tham gia sự kiện nước ngoài: 60.000.000 đồng -100.000.000 đồng/doanh nghiệp/1 lần (số lần hỗ trợ 2 lần/năm).
Do đó, việc đề xuất mức hỗ trợ 60.000.000 đồng là phù hợp với những quy định tượng tự của tỉnh và ở mức thấp hơn so với các tỉnh.</t>
  </si>
  <si>
    <t>Cao hơn mức hỗ trợ tại Nghị quyết số 14/2020/NQ-HĐND ngày 17/7/2020 và Nghị quyết số 33/2023/NQ-HĐND ngày 06/12/2023 và thấp hơn quy định tại Thông tư 75/2021/TT-BTC.
Do đó, việc đề xuất mức chi cho nội dung này là phù hợp với thực tế và đảm bảo đúng với quy định văn bản cấp trên</t>
  </si>
  <si>
    <t>Không vượt qua mức hỗ trợ tại Nghị quyết số 14/2020/NQ-HĐND ngày 17/7/2020 và Nghị quyết số 33/2023/NQ-HĐND ngày 06/12/2023 và thấp hơn quy định tại Thông tư 75/2021/TT-BTC
Do đó, việc đề xuất mức chi cho nội dung này là phù hợp với thực tế và đảm bảo đúng với quy định văn bản cấp trên</t>
  </si>
  <si>
    <t>Hỗ trợ tối đa không quá 20.000.000 đồng/hợp đồng tư vấn tra cứu thông tin về tính mới, trình độ sáng tạo để hỗ trợ cho đăng ký bảo hộ sáng chế, giải pháp hữu ích đối với các giải pháp đạt giải thưởng tại các cuộc thi sáng tạo khoa học kỹ thuật trên địa bàn tỉnh.
Do đó, việc đề xuất mức chi cho nội dung này là phù hợp với thực tế.</t>
  </si>
  <si>
    <t>Cao hơn mức hỗ trợ tại Nghị quyết số 14/2020/NQ-HĐND ngày 17/7/2020 và Nghị quyết số 33/2023/NQ-HĐND ngày 06/12/2023. Tuy nhiên, thấp hơn quy định tại Thông tư 75/2021/TT-BTC.
Do đó, việc đề xuất mức chi cho nội dung này là phù hợp với thực tế và đảm bảo đúng với quy định văn bản cấp trên</t>
  </si>
  <si>
    <t>Không vượt qua mức hỗ trợ tại Nghị quyết số 14/2020/NQ-HĐND ngày 17/7/2020 và Nghị quyết số 33/2023/NQ-HĐND ngày 06/12/2023
Do đó, việc đề xuất mức chi cho nội dung này là phù hợp với thực tế và đảm bảo đúng với quy định văn bản cấp trên</t>
  </si>
  <si>
    <r>
      <t xml:space="preserve">Không vượt qua mức hỗ trợ tại Nghị quyết số 14/2020/NQ-HĐND ngày 17/7/2020 và Nghị quyết số 33/2023/NQ-HĐND ngày 06/12/2023
</t>
    </r>
    <r>
      <rPr>
        <i/>
        <sz val="13"/>
        <rFont val="Times New Roman"/>
        <family val="1"/>
      </rPr>
      <t xml:space="preserve">Khác biệt với Thông tư 75 là sáng chế, GPHI được cấp văn bằng bảo hộ thay vì </t>
    </r>
    <r>
      <rPr>
        <b/>
        <i/>
        <sz val="13"/>
        <rFont val="Times New Roman"/>
        <family val="1"/>
      </rPr>
      <t>"Đơn"</t>
    </r>
    <r>
      <rPr>
        <sz val="13"/>
        <rFont val="Times New Roman"/>
        <family val="1"/>
      </rPr>
      <t xml:space="preserve">
Do đó, việc đề xuất mức chi cho nội dung này là phù hợp với thực tế và đảm bảo đúng với quy định văn bản cấp trên</t>
    </r>
  </si>
  <si>
    <t>Vượt qua mức hỗ trợ tại Nghị quyết số 14/2020/NQ-HĐND ngày 17/7/2020 và Nghị quyết số 33/2023/NQ-HĐND ngày 06/12/2023. Nhằm khuyến khích động, viên các doanh nghiệp đạt giải Vàng chất lượng Châu Á Thái Bình Dương; và thấp hơn quy định của Hưng Yên.
Do đó, việc đề xuất mức chi cho nội dung này là phù hợp với thực tế và đảm bảo tính tương tự các mức chi của các tỉnh</t>
  </si>
  <si>
    <t>Vượt qua mức hỗ trợ tại Nghị quyết số 14/2020/NQ-HĐND ngày 17/7/2020 và Nghị quyết số 33/2023/NQ-HĐND ngày 06/12/2023. Nhằm khuyến khích động, viên các doanh nghiệp đạt giải Vàng chất lượng quốc gia; và thấp hơn quy định của Hưng Yên
Do đó, việc đề xuất mức chi cho nội dung này là phù hợp với thực tế và đảm bảo tính tương tự các mức chi của các tỉnh</t>
  </si>
  <si>
    <t>Không vượt qua mức hỗ trợ tại Nghị quyết số 14/2020/NQ-HĐND ngày 17/7/2020 và Nghị quyết số 33/2023/NQ-HĐND ngày 06/12/2023
Do đó, việc đề xuất mức chi cho nội dung này là phù hợp với thực tế và đảm bảo tính tương tự các mức chi của các tỉnh</t>
  </si>
  <si>
    <t>Nhằm khuyến khích để thực hiện Quyết định số 10/QĐ-TTg ngày 14/02/2023 của Thủ tướng Chính phủ về phê duyệt Đề án Tăng cường hợp tác quốc tế để xây dựng và phát triển ngành Halal Việt Nam đến năm 2030
Do đó, việc đề xuất mức chi cho nội dung này là phù hợp với thực tế và đảm bảo tính tương tự các mức chi của các tỉnh</t>
  </si>
  <si>
    <t>Không vượt qua mức hỗ trợ tại Nghị quyết số 14/2020/NQ-HĐND ngày 17/7/2020 và Nghị quyết số 33/2023/NQ-HĐND ngày 06/12/2023
Do đó, việc đề xuất mức chi cho nội dung này là phù hợp với thực tế và quy định hiện hành của tỉnh</t>
  </si>
  <si>
    <t>Nội dung đề xuất mới, thấp hơn mức hỗ trợ sản phẩm OCOP quy định tại Nghị quyết số 14/2020/NQ-HĐND ngày 17/7/2020 và Nghị quyết số 33/2023/NQ-HĐND ngày 06/12/2023.
Do đó, việc đề xuất mức chi cho nội dung này là phù hợp với thực tế và quy định hiện hành của tỉnh</t>
  </si>
  <si>
    <t>Tham khảo mức chi tại Nghị quyết số 745/2025/NQ-HĐND ngày 10 tháng 9 năm 2025 của HĐND tỉnh Hưng Yên.
Do đó, việc đề xuất mức chi cho nội dung này là phù hợp với thực tế và ở mức tương tự với các tỉnh</t>
  </si>
  <si>
    <t>Tham khảo mức chi tại Nghị quyết số 745/2025/NQ-HĐND ngày 10 tháng 9 năm 2025 của HĐND tỉnh Hưng Yên
Do đó, việc đề xuất mức chi cho nội dung này là phù hợp với thực tế và ở mức tương tự với các tỉnh</t>
  </si>
  <si>
    <t>Thấp hơn mức hỗ trợ tại Nghị quyết số 14/2020/NQ-HĐND ngày 17/7/2020 và Nghị quyết số 33/2023/NQ-HĐND ngày 06/12/2023.
Do đó, việc đề xuất mức chi cho nội dung này là phù hợp với thực tế và quy định của tỉnh hiện nay</t>
  </si>
  <si>
    <t>Thuyết minh</t>
  </si>
  <si>
    <t>Gia Lai, ngày 07  tháng 4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</si>
</sst>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6" x14ac:knownFonts="1">
    <font>
      <sz val="11"/>
      <color theme="1"/>
      <name val="Calibri"/>
      <family val="2"/>
      <scheme val="minor"/>
    </font>
    <font>
      <sz val="11"/>
      <color theme="1"/>
      <name val="Calibri"/>
      <family val="2"/>
      <scheme val="minor"/>
    </font>
    <font>
      <b/>
      <sz val="16"/>
      <color theme="1"/>
      <name val="Cambria"/>
      <family val="1"/>
      <scheme val="major"/>
    </font>
    <font>
      <sz val="11"/>
      <color theme="1"/>
      <name val="Cambria"/>
      <family val="1"/>
      <scheme val="major"/>
    </font>
    <font>
      <i/>
      <sz val="13"/>
      <color theme="1"/>
      <name val="Cambria"/>
      <family val="1"/>
      <scheme val="major"/>
    </font>
    <font>
      <i/>
      <sz val="12"/>
      <color theme="1"/>
      <name val="Cambria"/>
      <family val="1"/>
      <scheme val="major"/>
    </font>
    <font>
      <b/>
      <sz val="13"/>
      <color theme="1"/>
      <name val="Cambria"/>
      <family val="1"/>
      <scheme val="major"/>
    </font>
    <font>
      <b/>
      <sz val="11"/>
      <color theme="1"/>
      <name val="Cambria"/>
      <family val="1"/>
      <scheme val="major"/>
    </font>
    <font>
      <sz val="13"/>
      <color theme="1"/>
      <name val="Cambria"/>
      <family val="1"/>
      <scheme val="major"/>
    </font>
    <font>
      <u/>
      <sz val="13"/>
      <color theme="1"/>
      <name val="Cambria"/>
      <family val="1"/>
      <scheme val="major"/>
    </font>
    <font>
      <b/>
      <u/>
      <sz val="13"/>
      <color theme="1"/>
      <name val="Cambria"/>
      <family val="1"/>
      <scheme val="major"/>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b/>
      <sz val="11"/>
      <color theme="1"/>
      <name val="Times New Roman"/>
      <family val="1"/>
    </font>
    <font>
      <sz val="8"/>
      <name val="Calibri"/>
      <family val="2"/>
      <scheme val="minor"/>
    </font>
    <font>
      <b/>
      <sz val="14"/>
      <color theme="1"/>
      <name val="Times New Roman"/>
      <family val="1"/>
    </font>
    <font>
      <sz val="14"/>
      <color theme="1"/>
      <name val="Times New Roman"/>
      <family val="1"/>
    </font>
    <font>
      <i/>
      <sz val="14"/>
      <color theme="1"/>
      <name val="Times New Roman"/>
      <family val="1"/>
    </font>
    <font>
      <b/>
      <sz val="13"/>
      <name val="Times New Roman"/>
      <family val="1"/>
    </font>
    <font>
      <sz val="13"/>
      <name val="Times New Roman"/>
      <family val="1"/>
    </font>
    <font>
      <sz val="13"/>
      <name val="Calibri"/>
      <family val="2"/>
      <scheme val="minor"/>
    </font>
    <font>
      <sz val="11"/>
      <name val="Calibri"/>
      <family val="2"/>
      <scheme val="minor"/>
    </font>
    <font>
      <i/>
      <sz val="13"/>
      <name val="Times New Roman"/>
      <family val="1"/>
    </font>
    <font>
      <sz val="14"/>
      <name val="Times New Roman"/>
      <family val="1"/>
    </font>
    <font>
      <sz val="11"/>
      <name val="Times New Roman"/>
      <family val="1"/>
    </font>
    <font>
      <b/>
      <sz val="14"/>
      <name val="Times New Roman"/>
      <family val="1"/>
    </font>
    <font>
      <b/>
      <sz val="11"/>
      <name val="Calibri"/>
      <family val="2"/>
      <scheme val="minor"/>
    </font>
    <font>
      <b/>
      <sz val="11"/>
      <name val="Times New Roman"/>
      <family val="1"/>
    </font>
    <font>
      <b/>
      <sz val="11"/>
      <name val="Calibri"/>
      <family val="2"/>
      <charset val="163"/>
      <scheme val="minor"/>
    </font>
    <font>
      <b/>
      <sz val="11"/>
      <name val="Times New Roman"/>
      <family val="1"/>
      <charset val="163"/>
    </font>
    <font>
      <b/>
      <i/>
      <sz val="13"/>
      <name val="Times New Roman"/>
      <family val="1"/>
    </font>
    <font>
      <i/>
      <sz val="14"/>
      <name val="Times New Roman"/>
      <family val="1"/>
    </font>
    <font>
      <i/>
      <sz val="13"/>
      <name val="Calibri"/>
      <family val="2"/>
      <scheme val="minor"/>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192">
    <xf numFmtId="0" fontId="0" fillId="0" borderId="0" xfId="0"/>
    <xf numFmtId="0" fontId="3"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xf>
    <xf numFmtId="0" fontId="7" fillId="0" borderId="0" xfId="0" applyFont="1"/>
    <xf numFmtId="0" fontId="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164" fontId="7" fillId="0" borderId="0" xfId="1" applyNumberFormat="1" applyFont="1"/>
    <xf numFmtId="3" fontId="6"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3" fontId="11" fillId="0" borderId="1" xfId="0" applyNumberFormat="1" applyFont="1" applyBorder="1" applyAlignment="1">
      <alignment horizontal="left" vertical="center" wrapText="1"/>
    </xf>
    <xf numFmtId="0" fontId="11" fillId="0" borderId="0" xfId="0" applyFont="1"/>
    <xf numFmtId="0" fontId="12" fillId="0" borderId="0" xfId="0"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3" fontId="11" fillId="0" borderId="1" xfId="0" applyNumberFormat="1" applyFont="1" applyBorder="1"/>
    <xf numFmtId="3"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9" fontId="11" fillId="0" borderId="1" xfId="0" applyNumberFormat="1" applyFont="1" applyBorder="1" applyAlignment="1">
      <alignment horizontal="center" vertical="center"/>
    </xf>
    <xf numFmtId="0" fontId="12" fillId="0" borderId="5" xfId="0" applyFont="1" applyBorder="1" applyAlignment="1">
      <alignment vertical="center" wrapText="1"/>
    </xf>
    <xf numFmtId="3" fontId="11" fillId="0" borderId="2"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right" vertical="center" wrapText="1"/>
    </xf>
    <xf numFmtId="0" fontId="11" fillId="0" borderId="1" xfId="0" applyFont="1" applyBorder="1" applyAlignment="1">
      <alignment horizontal="right" vertical="center" wrapText="1"/>
    </xf>
    <xf numFmtId="3" fontId="11"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11" fillId="0" borderId="0" xfId="0" applyFont="1" applyAlignment="1">
      <alignment horizontal="right"/>
    </xf>
    <xf numFmtId="0" fontId="12" fillId="0" borderId="1" xfId="0" applyFont="1" applyBorder="1" applyAlignment="1">
      <alignment horizontal="center"/>
    </xf>
    <xf numFmtId="0" fontId="11" fillId="0" borderId="0" xfId="0" applyFont="1" applyAlignment="1">
      <alignment horizontal="center"/>
    </xf>
    <xf numFmtId="3" fontId="12" fillId="0" borderId="1" xfId="0" applyNumberFormat="1" applyFont="1" applyBorder="1" applyAlignment="1">
      <alignment horizontal="center"/>
    </xf>
    <xf numFmtId="9" fontId="11" fillId="0" borderId="1" xfId="0" applyNumberFormat="1" applyFont="1" applyBorder="1" applyAlignment="1">
      <alignment horizontal="center" vertical="center" wrapText="1"/>
    </xf>
    <xf numFmtId="0" fontId="11" fillId="0" borderId="1" xfId="0" applyFont="1" applyBorder="1"/>
    <xf numFmtId="3" fontId="11" fillId="0" borderId="1" xfId="0" applyNumberFormat="1" applyFont="1" applyBorder="1" applyAlignment="1">
      <alignment vertical="center"/>
    </xf>
    <xf numFmtId="0" fontId="12" fillId="0" borderId="2" xfId="0" applyFont="1" applyBorder="1" applyAlignment="1">
      <alignment horizontal="right" vertical="center" wrapText="1"/>
    </xf>
    <xf numFmtId="3" fontId="11" fillId="0" borderId="2" xfId="0" applyNumberFormat="1" applyFont="1" applyBorder="1" applyAlignment="1">
      <alignment horizontal="right" vertical="center" wrapText="1"/>
    </xf>
    <xf numFmtId="3" fontId="11" fillId="0" borderId="3" xfId="0" applyNumberFormat="1" applyFont="1" applyBorder="1" applyAlignment="1">
      <alignment horizontal="right" vertical="center" wrapText="1"/>
    </xf>
    <xf numFmtId="3" fontId="11" fillId="0" borderId="4" xfId="0" applyNumberFormat="1" applyFont="1" applyBorder="1" applyAlignment="1">
      <alignment horizontal="right" vertical="center" wrapText="1"/>
    </xf>
    <xf numFmtId="3" fontId="11" fillId="0" borderId="1" xfId="0" applyNumberFormat="1" applyFont="1" applyBorder="1" applyAlignment="1">
      <alignment horizontal="right" vertical="center"/>
    </xf>
    <xf numFmtId="3" fontId="11" fillId="0" borderId="3" xfId="0" applyNumberFormat="1" applyFont="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0" fontId="11" fillId="0" borderId="1" xfId="0" applyFont="1" applyBorder="1" applyAlignment="1">
      <alignment horizont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0" xfId="0" applyFont="1"/>
    <xf numFmtId="0" fontId="14" fillId="0" borderId="1" xfId="0" applyFont="1" applyBorder="1"/>
    <xf numFmtId="0" fontId="13" fillId="0" borderId="0" xfId="0" applyFont="1" applyAlignment="1">
      <alignment vertical="center" wrapText="1"/>
    </xf>
    <xf numFmtId="0" fontId="14" fillId="0" borderId="0" xfId="0" applyFont="1" applyAlignment="1">
      <alignment vertical="center"/>
    </xf>
    <xf numFmtId="0" fontId="12" fillId="0" borderId="0" xfId="0" applyFont="1" applyAlignment="1">
      <alignment vertical="center" wrapText="1"/>
    </xf>
    <xf numFmtId="0" fontId="15" fillId="0" borderId="0" xfId="0" applyFont="1"/>
    <xf numFmtId="0" fontId="13" fillId="0" borderId="0" xfId="0" applyFont="1" applyAlignment="1">
      <alignment horizontal="right"/>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xf numFmtId="0" fontId="14" fillId="0" borderId="0" xfId="0" applyFont="1" applyAlignment="1">
      <alignment wrapText="1"/>
    </xf>
    <xf numFmtId="0" fontId="18" fillId="0" borderId="0" xfId="0" applyFont="1" applyAlignment="1">
      <alignment wrapText="1"/>
    </xf>
    <xf numFmtId="0" fontId="19" fillId="0" borderId="0" xfId="0" applyFont="1" applyAlignment="1">
      <alignment horizontal="right"/>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0" borderId="0" xfId="0" applyFont="1" applyAlignment="1">
      <alignment horizontal="left" vertical="center"/>
    </xf>
    <xf numFmtId="43" fontId="14" fillId="0" borderId="0" xfId="1" applyFont="1"/>
    <xf numFmtId="43" fontId="18" fillId="0" borderId="0" xfId="1" applyFont="1"/>
    <xf numFmtId="164" fontId="18" fillId="0" borderId="1" xfId="1" applyNumberFormat="1" applyFont="1" applyBorder="1" applyAlignment="1">
      <alignment horizontal="left" vertical="center"/>
    </xf>
    <xf numFmtId="3" fontId="18" fillId="0" borderId="1" xfId="0" applyNumberFormat="1" applyFont="1" applyBorder="1" applyAlignment="1">
      <alignment horizontal="left" vertical="center"/>
    </xf>
    <xf numFmtId="0" fontId="20" fillId="0" borderId="0" xfId="0" applyFont="1" applyAlignment="1">
      <alignment horizontal="center" wrapText="1"/>
    </xf>
    <xf numFmtId="0" fontId="23" fillId="0" borderId="0" xfId="0" applyFont="1"/>
    <xf numFmtId="0" fontId="21" fillId="0" borderId="0" xfId="0" applyFont="1" applyAlignment="1">
      <alignment horizontal="center" vertical="center"/>
    </xf>
    <xf numFmtId="0" fontId="22" fillId="0" borderId="0" xfId="0" applyFont="1" applyAlignment="1">
      <alignment horizontal="center" wrapText="1"/>
    </xf>
    <xf numFmtId="0" fontId="21" fillId="0" borderId="0" xfId="0" applyFont="1" applyAlignment="1">
      <alignment horizontal="center" wrapText="1"/>
    </xf>
    <xf numFmtId="0" fontId="20" fillId="0" borderId="1" xfId="0" applyFont="1" applyBorder="1" applyAlignment="1">
      <alignment horizontal="center" vertical="center" wrapText="1"/>
    </xf>
    <xf numFmtId="0" fontId="25" fillId="0" borderId="0" xfId="0" applyFont="1"/>
    <xf numFmtId="0" fontId="26" fillId="0" borderId="0" xfId="0" applyFont="1"/>
    <xf numFmtId="0" fontId="20" fillId="0" borderId="1" xfId="0" applyFont="1" applyBorder="1" applyAlignment="1">
      <alignment horizontal="justify" vertical="center" wrapText="1"/>
    </xf>
    <xf numFmtId="0" fontId="20"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5" fillId="0" borderId="0" xfId="0" applyFont="1" applyAlignment="1">
      <alignment horizontal="left" vertical="top"/>
    </xf>
    <xf numFmtId="0" fontId="23" fillId="0" borderId="0" xfId="0" applyFont="1" applyAlignment="1">
      <alignment horizontal="left" vertical="top"/>
    </xf>
    <xf numFmtId="0" fontId="26" fillId="2" borderId="0" xfId="0" applyFont="1" applyFill="1" applyAlignment="1">
      <alignment horizontal="left" vertical="top"/>
    </xf>
    <xf numFmtId="0" fontId="25" fillId="0" borderId="0" xfId="0" applyFont="1" applyAlignment="1">
      <alignment horizontal="left" vertical="top" wrapText="1"/>
    </xf>
    <xf numFmtId="0" fontId="23" fillId="0" borderId="0" xfId="0" applyFont="1" applyAlignment="1">
      <alignment horizontal="left" vertical="top" wrapText="1"/>
    </xf>
    <xf numFmtId="0" fontId="26" fillId="2" borderId="0" xfId="0" applyFont="1" applyFill="1" applyAlignment="1">
      <alignment horizontal="left" vertical="top" wrapText="1"/>
    </xf>
    <xf numFmtId="0" fontId="20" fillId="2" borderId="1" xfId="0" applyFont="1" applyFill="1" applyBorder="1" applyAlignment="1">
      <alignment horizontal="center" vertical="center" wrapText="1"/>
    </xf>
    <xf numFmtId="0" fontId="27" fillId="0" borderId="0" xfId="0" applyFont="1" applyAlignment="1">
      <alignment horizontal="left" vertical="top"/>
    </xf>
    <xf numFmtId="0" fontId="28" fillId="0" borderId="0" xfId="0" applyFont="1" applyAlignment="1">
      <alignment horizontal="left" vertical="top"/>
    </xf>
    <xf numFmtId="0" fontId="29" fillId="2" borderId="0" xfId="0" applyFont="1" applyFill="1" applyAlignment="1">
      <alignment horizontal="left" vertical="top"/>
    </xf>
    <xf numFmtId="0" fontId="21" fillId="2" borderId="1" xfId="0" applyFont="1" applyFill="1" applyBorder="1" applyAlignment="1">
      <alignment horizontal="center" vertical="center" wrapText="1"/>
    </xf>
    <xf numFmtId="0" fontId="21" fillId="0" borderId="1" xfId="0" quotePrefix="1" applyFont="1" applyBorder="1" applyAlignment="1">
      <alignment horizontal="left" vertical="top" wrapText="1"/>
    </xf>
    <xf numFmtId="0" fontId="30" fillId="0" borderId="0" xfId="0" applyFont="1" applyAlignment="1">
      <alignment horizontal="left" vertical="top"/>
    </xf>
    <xf numFmtId="0" fontId="31" fillId="2" borderId="0" xfId="0" applyFont="1" applyFill="1" applyAlignment="1">
      <alignment horizontal="left" vertical="top"/>
    </xf>
    <xf numFmtId="0" fontId="21" fillId="0" borderId="1" xfId="0" applyFont="1" applyBorder="1" applyAlignment="1">
      <alignment wrapText="1"/>
    </xf>
    <xf numFmtId="0" fontId="26" fillId="0" borderId="0" xfId="0" applyFont="1" applyAlignment="1">
      <alignment horizontal="left" vertical="top"/>
    </xf>
    <xf numFmtId="0" fontId="29" fillId="0" borderId="0" xfId="0" applyFont="1" applyAlignment="1">
      <alignment horizontal="left" vertical="top"/>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0" fillId="0" borderId="1" xfId="0" applyFont="1" applyBorder="1" applyAlignment="1">
      <alignment horizontal="left" vertical="top" wrapText="1"/>
    </xf>
    <xf numFmtId="0" fontId="21" fillId="3" borderId="1" xfId="0" applyFont="1" applyFill="1" applyBorder="1" applyAlignment="1">
      <alignment horizontal="left" vertical="top" wrapText="1"/>
    </xf>
    <xf numFmtId="0" fontId="33" fillId="0" borderId="0" xfId="0" applyFont="1" applyAlignment="1">
      <alignment horizontal="left" vertical="top"/>
    </xf>
    <xf numFmtId="0" fontId="20" fillId="2" borderId="1" xfId="0"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wrapText="1"/>
    </xf>
    <xf numFmtId="0" fontId="21" fillId="0" borderId="1" xfId="0" applyFont="1" applyBorder="1" applyAlignment="1">
      <alignment horizontal="justify" vertical="center" wrapText="1"/>
    </xf>
    <xf numFmtId="0" fontId="21"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horizontal="left" vertical="top" wrapText="1"/>
    </xf>
    <xf numFmtId="0" fontId="21" fillId="0" borderId="1" xfId="0" applyFont="1" applyBorder="1" applyAlignment="1">
      <alignment wrapText="1"/>
    </xf>
    <xf numFmtId="0" fontId="34" fillId="0" borderId="0" xfId="0" applyFont="1" applyAlignment="1">
      <alignment horizontal="center" wrapText="1"/>
    </xf>
    <xf numFmtId="0" fontId="21" fillId="0" borderId="1" xfId="0" applyFont="1" applyBorder="1" applyAlignment="1">
      <alignment horizontal="left" vertical="top"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4" fillId="0" borderId="0" xfId="0" applyFont="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0" xfId="0" applyFont="1" applyAlignment="1">
      <alignment horizontal="center" wrapText="1"/>
    </xf>
    <xf numFmtId="0" fontId="22" fillId="0" borderId="0" xfId="0" applyFont="1" applyAlignment="1">
      <alignment horizontal="center" wrapText="1"/>
    </xf>
    <xf numFmtId="0" fontId="20" fillId="0" borderId="1" xfId="0" applyFont="1" applyBorder="1" applyAlignment="1">
      <alignment horizontal="center" vertical="top" wrapText="1"/>
    </xf>
    <xf numFmtId="0" fontId="10" fillId="0" borderId="0" xfId="0" applyFont="1" applyAlignment="1">
      <alignment horizontal="justify" vertical="center" wrapText="1"/>
    </xf>
    <xf numFmtId="0" fontId="9" fillId="0" borderId="0" xfId="0" applyFont="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2" xfId="0" applyNumberFormat="1" applyFont="1" applyBorder="1" applyAlignment="1">
      <alignment horizontal="right" vertical="center" wrapText="1"/>
    </xf>
    <xf numFmtId="3" fontId="11" fillId="0" borderId="3" xfId="0" applyNumberFormat="1" applyFont="1" applyBorder="1" applyAlignment="1">
      <alignment horizontal="right" vertical="center" wrapText="1"/>
    </xf>
    <xf numFmtId="3" fontId="11" fillId="0" borderId="4" xfId="0" applyNumberFormat="1" applyFont="1" applyBorder="1" applyAlignment="1">
      <alignment horizontal="right"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5" xfId="0" applyFont="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xf>
    <xf numFmtId="0" fontId="35"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427046</xdr:colOff>
      <xdr:row>0</xdr:row>
      <xdr:rowOff>419773</xdr:rowOff>
    </xdr:from>
    <xdr:to>
      <xdr:col>1</xdr:col>
      <xdr:colOff>1189046</xdr:colOff>
      <xdr:row>0</xdr:row>
      <xdr:rowOff>419773</xdr:rowOff>
    </xdr:to>
    <xdr:cxnSp macro="">
      <xdr:nvCxnSpPr>
        <xdr:cNvPr id="3" name="Straight Connector 2">
          <a:extLst>
            <a:ext uri="{FF2B5EF4-FFF2-40B4-BE49-F238E27FC236}">
              <a16:creationId xmlns:a16="http://schemas.microsoft.com/office/drawing/2014/main" id="{379B54A5-BF67-44E1-8422-450909273AD2}"/>
            </a:ext>
          </a:extLst>
        </xdr:cNvPr>
        <xdr:cNvCxnSpPr/>
      </xdr:nvCxnSpPr>
      <xdr:spPr>
        <a:xfrm>
          <a:off x="871546" y="419773"/>
          <a:ext cx="762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829349</xdr:colOff>
      <xdr:row>1</xdr:row>
      <xdr:rowOff>0</xdr:rowOff>
    </xdr:from>
    <xdr:to>
      <xdr:col>5</xdr:col>
      <xdr:colOff>624416</xdr:colOff>
      <xdr:row>1</xdr:row>
      <xdr:rowOff>6159</xdr:rowOff>
    </xdr:to>
    <xdr:cxnSp macro="">
      <xdr:nvCxnSpPr>
        <xdr:cNvPr id="6" name="Straight Connector 5">
          <a:extLst>
            <a:ext uri="{FF2B5EF4-FFF2-40B4-BE49-F238E27FC236}">
              <a16:creationId xmlns:a16="http://schemas.microsoft.com/office/drawing/2014/main" id="{F68C7759-8C5E-B3B4-D41D-D4053AD70FE2}"/>
            </a:ext>
          </a:extLst>
        </xdr:cNvPr>
        <xdr:cNvCxnSpPr/>
      </xdr:nvCxnSpPr>
      <xdr:spPr>
        <a:xfrm flipV="1">
          <a:off x="7433349" y="433917"/>
          <a:ext cx="1943484" cy="6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0"/>
  <sheetViews>
    <sheetView zoomScale="85" zoomScaleNormal="85" workbookViewId="0">
      <selection activeCell="A2" sqref="A2:XFD2"/>
    </sheetView>
  </sheetViews>
  <sheetFormatPr defaultColWidth="9" defaultRowHeight="14.25" x14ac:dyDescent="0.2"/>
  <cols>
    <col min="1" max="1" width="5.42578125" style="1" bestFit="1" customWidth="1"/>
    <col min="2" max="2" width="36.28515625" style="1" customWidth="1"/>
    <col min="3" max="10" width="16.7109375" style="1" customWidth="1"/>
    <col min="11" max="11" width="31.42578125" style="1" customWidth="1"/>
    <col min="12" max="16384" width="9" style="1"/>
  </cols>
  <sheetData>
    <row r="1" spans="1:11" ht="20.25" x14ac:dyDescent="0.2">
      <c r="A1" s="143"/>
      <c r="B1" s="143"/>
      <c r="C1" s="143"/>
      <c r="D1" s="143"/>
      <c r="E1" s="143"/>
      <c r="F1" s="143"/>
      <c r="G1" s="143"/>
      <c r="H1" s="143"/>
      <c r="I1" s="143"/>
      <c r="J1" s="143"/>
    </row>
    <row r="2" spans="1:11" ht="20.25" x14ac:dyDescent="0.2">
      <c r="A2" s="144" t="s">
        <v>5</v>
      </c>
      <c r="B2" s="144"/>
      <c r="C2" s="144"/>
      <c r="D2" s="144"/>
      <c r="E2" s="144"/>
      <c r="F2" s="144"/>
      <c r="G2" s="144"/>
      <c r="H2" s="144"/>
      <c r="I2" s="144"/>
      <c r="J2" s="144"/>
    </row>
    <row r="3" spans="1:11" ht="16.5" x14ac:dyDescent="0.2">
      <c r="A3" s="145" t="s">
        <v>101</v>
      </c>
      <c r="B3" s="145"/>
      <c r="C3" s="145"/>
      <c r="D3" s="145"/>
      <c r="E3" s="145"/>
      <c r="F3" s="145"/>
      <c r="G3" s="145"/>
      <c r="H3" s="145"/>
      <c r="I3" s="145"/>
      <c r="J3" s="145"/>
    </row>
    <row r="4" spans="1:11" ht="15.75" x14ac:dyDescent="0.2">
      <c r="A4" s="2"/>
      <c r="B4" s="2"/>
      <c r="C4" s="2"/>
      <c r="D4" s="2"/>
      <c r="E4" s="2"/>
      <c r="F4" s="2"/>
      <c r="G4" s="2"/>
      <c r="H4" s="2"/>
      <c r="I4" s="2"/>
      <c r="J4" s="2"/>
    </row>
    <row r="5" spans="1:11" ht="66" x14ac:dyDescent="0.2">
      <c r="A5" s="3" t="s">
        <v>1</v>
      </c>
      <c r="B5" s="3" t="s">
        <v>0</v>
      </c>
      <c r="C5" s="3" t="s">
        <v>7</v>
      </c>
      <c r="D5" s="3" t="s">
        <v>6</v>
      </c>
      <c r="E5" s="3" t="s">
        <v>74</v>
      </c>
      <c r="F5" s="3" t="s">
        <v>8</v>
      </c>
      <c r="G5" s="3" t="s">
        <v>75</v>
      </c>
      <c r="H5" s="3" t="s">
        <v>76</v>
      </c>
      <c r="I5" s="3" t="s">
        <v>77</v>
      </c>
      <c r="J5" s="3" t="s">
        <v>78</v>
      </c>
    </row>
    <row r="6" spans="1:11" s="5" customFormat="1" ht="132" x14ac:dyDescent="0.2">
      <c r="A6" s="3">
        <v>1</v>
      </c>
      <c r="B6" s="4" t="s">
        <v>10</v>
      </c>
      <c r="C6" s="3" t="s">
        <v>35</v>
      </c>
      <c r="D6" s="3" t="s">
        <v>59</v>
      </c>
      <c r="E6" s="3" t="s">
        <v>36</v>
      </c>
      <c r="F6" s="3" t="s">
        <v>100</v>
      </c>
      <c r="G6" s="3" t="s">
        <v>36</v>
      </c>
      <c r="H6" s="3" t="s">
        <v>36</v>
      </c>
      <c r="I6" s="3" t="s">
        <v>36</v>
      </c>
      <c r="J6" s="3" t="s">
        <v>36</v>
      </c>
    </row>
    <row r="7" spans="1:11" s="5" customFormat="1" ht="132" x14ac:dyDescent="0.2">
      <c r="A7" s="3">
        <v>2</v>
      </c>
      <c r="B7" s="6" t="s">
        <v>9</v>
      </c>
      <c r="C7" s="3" t="s">
        <v>37</v>
      </c>
      <c r="D7" s="3" t="s">
        <v>60</v>
      </c>
      <c r="E7" s="3" t="s">
        <v>38</v>
      </c>
      <c r="F7" s="3" t="s">
        <v>38</v>
      </c>
      <c r="G7" s="3" t="s">
        <v>38</v>
      </c>
      <c r="H7" s="3" t="s">
        <v>38</v>
      </c>
      <c r="I7" s="3" t="s">
        <v>38</v>
      </c>
      <c r="J7" s="3" t="s">
        <v>38</v>
      </c>
    </row>
    <row r="8" spans="1:11" s="5" customFormat="1" ht="121.5" customHeight="1" x14ac:dyDescent="0.2">
      <c r="A8" s="3">
        <v>3</v>
      </c>
      <c r="B8" s="6" t="s">
        <v>11</v>
      </c>
      <c r="C8" s="140" t="s">
        <v>79</v>
      </c>
      <c r="D8" s="140" t="s">
        <v>79</v>
      </c>
      <c r="E8" s="140" t="s">
        <v>80</v>
      </c>
      <c r="F8" s="140" t="s">
        <v>81</v>
      </c>
      <c r="G8" s="140" t="s">
        <v>82</v>
      </c>
      <c r="H8" s="140" t="s">
        <v>83</v>
      </c>
      <c r="I8" s="140" t="s">
        <v>84</v>
      </c>
      <c r="J8" s="140" t="s">
        <v>85</v>
      </c>
    </row>
    <row r="9" spans="1:11" ht="20.25" customHeight="1" x14ac:dyDescent="0.2">
      <c r="A9" s="7" t="s">
        <v>2</v>
      </c>
      <c r="B9" s="8" t="s">
        <v>12</v>
      </c>
      <c r="C9" s="141"/>
      <c r="D9" s="141"/>
      <c r="E9" s="141"/>
      <c r="F9" s="141"/>
      <c r="G9" s="141"/>
      <c r="H9" s="141"/>
      <c r="I9" s="141"/>
      <c r="J9" s="141"/>
    </row>
    <row r="10" spans="1:11" ht="20.25" customHeight="1" x14ac:dyDescent="0.2">
      <c r="A10" s="7" t="s">
        <v>3</v>
      </c>
      <c r="B10" s="9" t="s">
        <v>13</v>
      </c>
      <c r="C10" s="142"/>
      <c r="D10" s="142"/>
      <c r="E10" s="142"/>
      <c r="F10" s="142"/>
      <c r="G10" s="142"/>
      <c r="H10" s="142"/>
      <c r="I10" s="142"/>
      <c r="J10" s="142"/>
    </row>
    <row r="11" spans="1:11" s="5" customFormat="1" ht="346.5" x14ac:dyDescent="0.2">
      <c r="A11" s="3">
        <v>4</v>
      </c>
      <c r="B11" s="4" t="s">
        <v>73</v>
      </c>
      <c r="C11" s="3" t="s">
        <v>39</v>
      </c>
      <c r="D11" s="3" t="s">
        <v>61</v>
      </c>
      <c r="E11" s="3" t="s">
        <v>14</v>
      </c>
      <c r="F11" s="3" t="s">
        <v>100</v>
      </c>
      <c r="G11" s="3" t="s">
        <v>86</v>
      </c>
      <c r="H11" s="3" t="s">
        <v>87</v>
      </c>
      <c r="I11" s="3" t="s">
        <v>14</v>
      </c>
      <c r="J11" s="3" t="s">
        <v>14</v>
      </c>
      <c r="K11" s="10"/>
    </row>
    <row r="12" spans="1:11" s="5" customFormat="1" ht="33" x14ac:dyDescent="0.2">
      <c r="A12" s="3">
        <v>5</v>
      </c>
      <c r="B12" s="4" t="s">
        <v>15</v>
      </c>
      <c r="C12" s="3"/>
      <c r="D12" s="3"/>
      <c r="E12" s="3"/>
      <c r="F12" s="3"/>
      <c r="G12" s="3"/>
      <c r="H12" s="3"/>
      <c r="I12" s="3"/>
      <c r="J12" s="3"/>
    </row>
    <row r="13" spans="1:11" ht="49.5" x14ac:dyDescent="0.2">
      <c r="A13" s="7" t="s">
        <v>2</v>
      </c>
      <c r="B13" s="9" t="s">
        <v>16</v>
      </c>
      <c r="C13" s="7" t="s">
        <v>19</v>
      </c>
      <c r="D13" s="7" t="s">
        <v>62</v>
      </c>
      <c r="E13" s="7" t="s">
        <v>19</v>
      </c>
      <c r="F13" s="7" t="s">
        <v>71</v>
      </c>
      <c r="G13" s="7" t="s">
        <v>88</v>
      </c>
      <c r="H13" s="7" t="s">
        <v>88</v>
      </c>
      <c r="I13" s="7" t="s">
        <v>71</v>
      </c>
      <c r="J13" s="7" t="s">
        <v>19</v>
      </c>
    </row>
    <row r="14" spans="1:11" ht="66" x14ac:dyDescent="0.2">
      <c r="A14" s="7" t="s">
        <v>3</v>
      </c>
      <c r="B14" s="9" t="s">
        <v>17</v>
      </c>
      <c r="C14" s="7" t="s">
        <v>18</v>
      </c>
      <c r="D14" s="7" t="s">
        <v>63</v>
      </c>
      <c r="E14" s="7" t="s">
        <v>18</v>
      </c>
      <c r="F14" s="7" t="s">
        <v>72</v>
      </c>
      <c r="G14" s="7" t="s">
        <v>89</v>
      </c>
      <c r="H14" s="7" t="s">
        <v>89</v>
      </c>
      <c r="I14" s="7" t="s">
        <v>72</v>
      </c>
      <c r="J14" s="7" t="s">
        <v>18</v>
      </c>
    </row>
    <row r="15" spans="1:11" s="5" customFormat="1" ht="33" x14ac:dyDescent="0.2">
      <c r="A15" s="3">
        <v>6</v>
      </c>
      <c r="B15" s="4" t="s">
        <v>20</v>
      </c>
      <c r="C15" s="3"/>
      <c r="D15" s="3"/>
      <c r="E15" s="3"/>
      <c r="F15" s="3"/>
      <c r="G15" s="3"/>
      <c r="H15" s="3"/>
      <c r="I15" s="3"/>
      <c r="J15" s="3"/>
    </row>
    <row r="16" spans="1:11" ht="16.5" x14ac:dyDescent="0.2">
      <c r="A16" s="7" t="s">
        <v>2</v>
      </c>
      <c r="B16" s="9" t="s">
        <v>21</v>
      </c>
      <c r="C16" s="7"/>
      <c r="D16" s="7"/>
      <c r="E16" s="7"/>
      <c r="F16" s="146" t="s">
        <v>100</v>
      </c>
      <c r="G16" s="7"/>
      <c r="H16" s="7"/>
      <c r="I16" s="7"/>
      <c r="J16" s="7"/>
    </row>
    <row r="17" spans="1:10" ht="49.5" x14ac:dyDescent="0.2">
      <c r="A17" s="7"/>
      <c r="B17" s="9" t="s">
        <v>40</v>
      </c>
      <c r="C17" s="7" t="s">
        <v>41</v>
      </c>
      <c r="D17" s="7" t="s">
        <v>64</v>
      </c>
      <c r="E17" s="7" t="s">
        <v>42</v>
      </c>
      <c r="F17" s="147"/>
      <c r="G17" s="7" t="s">
        <v>65</v>
      </c>
      <c r="H17" s="7" t="s">
        <v>65</v>
      </c>
      <c r="I17" s="7" t="s">
        <v>42</v>
      </c>
      <c r="J17" s="7" t="s">
        <v>42</v>
      </c>
    </row>
    <row r="18" spans="1:10" ht="49.5" x14ac:dyDescent="0.2">
      <c r="A18" s="7"/>
      <c r="B18" s="9" t="s">
        <v>43</v>
      </c>
      <c r="C18" s="7" t="s">
        <v>42</v>
      </c>
      <c r="D18" s="7" t="s">
        <v>65</v>
      </c>
      <c r="E18" s="7" t="s">
        <v>48</v>
      </c>
      <c r="F18" s="147"/>
      <c r="G18" s="7" t="s">
        <v>90</v>
      </c>
      <c r="H18" s="7" t="s">
        <v>90</v>
      </c>
      <c r="I18" s="7" t="s">
        <v>48</v>
      </c>
      <c r="J18" s="7" t="s">
        <v>48</v>
      </c>
    </row>
    <row r="19" spans="1:10" ht="49.5" x14ac:dyDescent="0.2">
      <c r="A19" s="7"/>
      <c r="B19" s="9" t="s">
        <v>44</v>
      </c>
      <c r="C19" s="7" t="s">
        <v>49</v>
      </c>
      <c r="D19" s="7" t="s">
        <v>66</v>
      </c>
      <c r="E19" s="7" t="s">
        <v>45</v>
      </c>
      <c r="F19" s="147"/>
      <c r="G19" s="7" t="s">
        <v>91</v>
      </c>
      <c r="H19" s="7" t="s">
        <v>91</v>
      </c>
      <c r="I19" s="7" t="s">
        <v>45</v>
      </c>
      <c r="J19" s="7" t="s">
        <v>45</v>
      </c>
    </row>
    <row r="20" spans="1:10" ht="49.5" x14ac:dyDescent="0.2">
      <c r="A20" s="7"/>
      <c r="B20" s="9" t="s">
        <v>47</v>
      </c>
      <c r="C20" s="7" t="s">
        <v>50</v>
      </c>
      <c r="D20" s="7" t="s">
        <v>67</v>
      </c>
      <c r="E20" s="7" t="s">
        <v>46</v>
      </c>
      <c r="F20" s="147"/>
      <c r="G20" s="7" t="s">
        <v>92</v>
      </c>
      <c r="H20" s="7" t="s">
        <v>92</v>
      </c>
      <c r="I20" s="7" t="s">
        <v>46</v>
      </c>
      <c r="J20" s="7" t="s">
        <v>46</v>
      </c>
    </row>
    <row r="21" spans="1:10" ht="49.5" x14ac:dyDescent="0.2">
      <c r="A21" s="7" t="s">
        <v>3</v>
      </c>
      <c r="B21" s="9" t="s">
        <v>52</v>
      </c>
      <c r="C21" s="7" t="s">
        <v>51</v>
      </c>
      <c r="D21" s="7" t="s">
        <v>68</v>
      </c>
      <c r="E21" s="7" t="s">
        <v>53</v>
      </c>
      <c r="F21" s="147"/>
      <c r="G21" s="7" t="s">
        <v>93</v>
      </c>
      <c r="H21" s="7" t="s">
        <v>93</v>
      </c>
      <c r="I21" s="7" t="s">
        <v>53</v>
      </c>
      <c r="J21" s="7" t="s">
        <v>53</v>
      </c>
    </row>
    <row r="22" spans="1:10" ht="49.5" x14ac:dyDescent="0.2">
      <c r="A22" s="7" t="s">
        <v>4</v>
      </c>
      <c r="B22" s="9" t="s">
        <v>22</v>
      </c>
      <c r="C22" s="7" t="s">
        <v>54</v>
      </c>
      <c r="D22" s="7" t="s">
        <v>69</v>
      </c>
      <c r="E22" s="7" t="s">
        <v>26</v>
      </c>
      <c r="F22" s="147"/>
      <c r="G22" s="7" t="s">
        <v>94</v>
      </c>
      <c r="H22" s="7" t="s">
        <v>94</v>
      </c>
      <c r="I22" s="7" t="s">
        <v>26</v>
      </c>
      <c r="J22" s="7" t="s">
        <v>26</v>
      </c>
    </row>
    <row r="23" spans="1:10" ht="165" x14ac:dyDescent="0.2">
      <c r="A23" s="7" t="s">
        <v>24</v>
      </c>
      <c r="B23" s="9" t="s">
        <v>23</v>
      </c>
      <c r="C23" s="7" t="s">
        <v>55</v>
      </c>
      <c r="D23" s="7" t="s">
        <v>59</v>
      </c>
      <c r="E23" s="7" t="s">
        <v>25</v>
      </c>
      <c r="F23" s="148"/>
      <c r="G23" s="7" t="s">
        <v>25</v>
      </c>
      <c r="H23" s="7" t="s">
        <v>95</v>
      </c>
      <c r="I23" s="7" t="s">
        <v>25</v>
      </c>
      <c r="J23" s="7" t="s">
        <v>25</v>
      </c>
    </row>
    <row r="24" spans="1:10" s="5" customFormat="1" ht="214.5" x14ac:dyDescent="0.2">
      <c r="A24" s="3">
        <v>7</v>
      </c>
      <c r="B24" s="4" t="s">
        <v>27</v>
      </c>
      <c r="C24" s="3" t="s">
        <v>28</v>
      </c>
      <c r="D24" s="3" t="s">
        <v>28</v>
      </c>
      <c r="E24" s="3" t="s">
        <v>28</v>
      </c>
      <c r="F24" s="3" t="s">
        <v>100</v>
      </c>
      <c r="G24" s="3" t="s">
        <v>96</v>
      </c>
      <c r="H24" s="3" t="s">
        <v>28</v>
      </c>
      <c r="I24" s="3" t="s">
        <v>28</v>
      </c>
      <c r="J24" s="3" t="s">
        <v>28</v>
      </c>
    </row>
    <row r="25" spans="1:10" s="5" customFormat="1" ht="247.5" x14ac:dyDescent="0.2">
      <c r="A25" s="3">
        <v>8</v>
      </c>
      <c r="B25" s="4" t="s">
        <v>29</v>
      </c>
      <c r="C25" s="3" t="s">
        <v>56</v>
      </c>
      <c r="D25" s="3" t="s">
        <v>56</v>
      </c>
      <c r="E25" s="3" t="s">
        <v>30</v>
      </c>
      <c r="F25" s="3" t="s">
        <v>100</v>
      </c>
      <c r="G25" s="3" t="s">
        <v>97</v>
      </c>
      <c r="H25" s="3" t="s">
        <v>30</v>
      </c>
      <c r="I25" s="3" t="s">
        <v>30</v>
      </c>
      <c r="J25" s="3" t="s">
        <v>30</v>
      </c>
    </row>
    <row r="26" spans="1:10" s="5" customFormat="1" ht="266.25" customHeight="1" x14ac:dyDescent="0.2">
      <c r="A26" s="3">
        <v>9</v>
      </c>
      <c r="B26" s="4" t="s">
        <v>31</v>
      </c>
      <c r="C26" s="3" t="s">
        <v>57</v>
      </c>
      <c r="D26" s="3" t="s">
        <v>70</v>
      </c>
      <c r="E26" s="3" t="s">
        <v>32</v>
      </c>
      <c r="F26" s="3" t="s">
        <v>100</v>
      </c>
      <c r="G26" s="3" t="s">
        <v>98</v>
      </c>
      <c r="H26" s="3" t="s">
        <v>32</v>
      </c>
      <c r="I26" s="3" t="s">
        <v>99</v>
      </c>
      <c r="J26" s="3" t="s">
        <v>32</v>
      </c>
    </row>
    <row r="27" spans="1:10" s="5" customFormat="1" ht="100.5" customHeight="1" x14ac:dyDescent="0.2">
      <c r="A27" s="3">
        <v>10</v>
      </c>
      <c r="B27" s="4" t="s">
        <v>34</v>
      </c>
      <c r="C27" s="3" t="s">
        <v>58</v>
      </c>
      <c r="D27" s="3" t="s">
        <v>58</v>
      </c>
      <c r="E27" s="3" t="s">
        <v>33</v>
      </c>
      <c r="F27" s="3" t="s">
        <v>100</v>
      </c>
      <c r="G27" s="3" t="s">
        <v>33</v>
      </c>
      <c r="H27" s="3" t="s">
        <v>33</v>
      </c>
      <c r="I27" s="3" t="s">
        <v>33</v>
      </c>
      <c r="J27" s="3" t="s">
        <v>33</v>
      </c>
    </row>
    <row r="28" spans="1:10" s="5" customFormat="1" ht="16.5" x14ac:dyDescent="0.2">
      <c r="A28" s="3"/>
      <c r="B28" s="4"/>
      <c r="C28" s="11"/>
      <c r="D28" s="11"/>
      <c r="E28" s="3"/>
      <c r="F28" s="3"/>
      <c r="G28" s="3"/>
      <c r="H28" s="3"/>
      <c r="I28" s="3"/>
      <c r="J28" s="3"/>
    </row>
    <row r="30" spans="1:10" ht="93.75" customHeight="1" x14ac:dyDescent="0.2">
      <c r="B30" s="138" t="s">
        <v>102</v>
      </c>
      <c r="C30" s="139"/>
      <c r="D30" s="139"/>
      <c r="E30" s="139"/>
      <c r="F30" s="139"/>
      <c r="G30" s="139"/>
      <c r="H30" s="139"/>
      <c r="I30" s="139"/>
      <c r="J30" s="139"/>
    </row>
  </sheetData>
  <mergeCells count="13">
    <mergeCell ref="B30:J30"/>
    <mergeCell ref="D8:D10"/>
    <mergeCell ref="C8:C10"/>
    <mergeCell ref="A1:J1"/>
    <mergeCell ref="A2:J2"/>
    <mergeCell ref="A3:J3"/>
    <mergeCell ref="E8:E10"/>
    <mergeCell ref="F8:F10"/>
    <mergeCell ref="G8:G10"/>
    <mergeCell ref="H8:H10"/>
    <mergeCell ref="I8:I10"/>
    <mergeCell ref="J8:J10"/>
    <mergeCell ref="F16:F23"/>
  </mergeCells>
  <pageMargins left="0.2" right="0.2" top="0.24" bottom="0.47" header="0.2" footer="0.23"/>
  <pageSetup paperSize="9" scale="75" orientation="landscape" r:id="rId1"/>
  <headerFooter>
    <oddFooter>Trang &amp;P của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
  <sheetViews>
    <sheetView workbookViewId="0">
      <selection activeCell="H9" sqref="H9"/>
    </sheetView>
  </sheetViews>
  <sheetFormatPr defaultColWidth="9.140625" defaultRowHeight="12.75" x14ac:dyDescent="0.2"/>
  <cols>
    <col min="1" max="1" width="6.85546875" style="16" customWidth="1"/>
    <col min="2" max="2" width="23.140625" style="16" customWidth="1"/>
    <col min="3" max="3" width="10.85546875" style="43" customWidth="1"/>
    <col min="4" max="4" width="9.140625" style="43" hidden="1" customWidth="1"/>
    <col min="5" max="5" width="11.5703125" style="16" hidden="1" customWidth="1"/>
    <col min="6" max="7" width="24" style="16" customWidth="1"/>
    <col min="8" max="8" width="22.5703125" style="41" customWidth="1"/>
    <col min="9" max="9" width="19.85546875" style="16" customWidth="1"/>
    <col min="10" max="10" width="20.42578125" style="16" customWidth="1"/>
    <col min="11" max="16384" width="9.140625" style="16"/>
  </cols>
  <sheetData>
    <row r="1" spans="1:10" s="17" customFormat="1" ht="17.25" customHeight="1" x14ac:dyDescent="0.25">
      <c r="A1" s="149" t="s">
        <v>133</v>
      </c>
      <c r="B1" s="149"/>
      <c r="C1" s="149"/>
      <c r="D1" s="149"/>
      <c r="E1" s="149"/>
      <c r="F1" s="149"/>
      <c r="G1" s="149"/>
      <c r="H1" s="149"/>
      <c r="I1" s="149"/>
      <c r="J1" s="149"/>
    </row>
    <row r="2" spans="1:10" s="17" customFormat="1" ht="17.25" customHeight="1" x14ac:dyDescent="0.25">
      <c r="A2" s="150" t="s">
        <v>156</v>
      </c>
      <c r="B2" s="150"/>
      <c r="C2" s="150"/>
      <c r="D2" s="150"/>
      <c r="E2" s="150"/>
      <c r="F2" s="150"/>
      <c r="G2" s="150"/>
      <c r="H2" s="150"/>
      <c r="I2" s="150"/>
      <c r="J2" s="150"/>
    </row>
    <row r="3" spans="1:10" ht="9" customHeight="1" x14ac:dyDescent="0.2">
      <c r="A3" s="25"/>
      <c r="B3" s="25"/>
      <c r="C3" s="36"/>
      <c r="D3" s="36"/>
      <c r="E3" s="25"/>
      <c r="F3" s="25"/>
      <c r="G3" s="25"/>
      <c r="H3" s="37"/>
      <c r="I3" s="25"/>
      <c r="J3" s="25"/>
    </row>
    <row r="4" spans="1:10" ht="58.5" customHeight="1" x14ac:dyDescent="0.2">
      <c r="A4" s="35" t="s">
        <v>1</v>
      </c>
      <c r="B4" s="35" t="s">
        <v>0</v>
      </c>
      <c r="C4" s="30" t="s">
        <v>103</v>
      </c>
      <c r="D4" s="57" t="s">
        <v>142</v>
      </c>
      <c r="E4" s="58" t="s">
        <v>141</v>
      </c>
      <c r="F4" s="30" t="s">
        <v>115</v>
      </c>
      <c r="G4" s="30" t="s">
        <v>157</v>
      </c>
      <c r="H4" s="30" t="s">
        <v>158</v>
      </c>
      <c r="I4" s="30" t="s">
        <v>169</v>
      </c>
      <c r="J4" s="30" t="s">
        <v>132</v>
      </c>
    </row>
    <row r="5" spans="1:10" ht="20.25" customHeight="1" x14ac:dyDescent="0.2">
      <c r="A5" s="151">
        <v>1</v>
      </c>
      <c r="B5" s="156" t="s">
        <v>159</v>
      </c>
      <c r="C5" s="13" t="s">
        <v>105</v>
      </c>
      <c r="D5" s="13">
        <v>117</v>
      </c>
      <c r="E5" s="39">
        <f>+D5*500000</f>
        <v>58500000</v>
      </c>
      <c r="F5" s="161" t="s">
        <v>147</v>
      </c>
      <c r="G5" s="22" t="s">
        <v>160</v>
      </c>
      <c r="H5" s="22" t="s">
        <v>161</v>
      </c>
      <c r="I5" s="22" t="s">
        <v>160</v>
      </c>
      <c r="J5" s="24"/>
    </row>
    <row r="6" spans="1:10" ht="20.25" customHeight="1" x14ac:dyDescent="0.2">
      <c r="A6" s="151"/>
      <c r="B6" s="156"/>
      <c r="C6" s="13" t="s">
        <v>106</v>
      </c>
      <c r="D6" s="13"/>
      <c r="E6" s="39"/>
      <c r="F6" s="161"/>
      <c r="G6" s="22" t="s">
        <v>162</v>
      </c>
      <c r="H6" s="22" t="s">
        <v>161</v>
      </c>
      <c r="I6" s="22"/>
      <c r="J6" s="24"/>
    </row>
    <row r="7" spans="1:10" ht="20.25" customHeight="1" x14ac:dyDescent="0.2">
      <c r="A7" s="151"/>
      <c r="B7" s="156"/>
      <c r="C7" s="13" t="s">
        <v>107</v>
      </c>
      <c r="D7" s="13"/>
      <c r="E7" s="39"/>
      <c r="F7" s="161"/>
      <c r="G7" s="22" t="s">
        <v>163</v>
      </c>
      <c r="H7" s="22" t="s">
        <v>161</v>
      </c>
      <c r="I7" s="22" t="s">
        <v>162</v>
      </c>
      <c r="J7" s="24"/>
    </row>
    <row r="8" spans="1:10" ht="25.5" x14ac:dyDescent="0.2">
      <c r="A8" s="151"/>
      <c r="B8" s="156"/>
      <c r="C8" s="13"/>
      <c r="D8" s="13"/>
      <c r="E8" s="39"/>
      <c r="F8" s="161"/>
      <c r="G8" s="22" t="s">
        <v>164</v>
      </c>
      <c r="H8" s="22" t="s">
        <v>165</v>
      </c>
      <c r="I8" s="22" t="s">
        <v>164</v>
      </c>
      <c r="J8" s="24"/>
    </row>
    <row r="9" spans="1:10" ht="32.25" customHeight="1" x14ac:dyDescent="0.2">
      <c r="A9" s="153">
        <v>2</v>
      </c>
      <c r="B9" s="154" t="s">
        <v>166</v>
      </c>
      <c r="C9" s="34" t="s">
        <v>105</v>
      </c>
      <c r="D9" s="34">
        <v>23</v>
      </c>
      <c r="E9" s="51">
        <f>23*500000</f>
        <v>11500000</v>
      </c>
      <c r="F9" s="155" t="s">
        <v>114</v>
      </c>
      <c r="G9" s="34" t="s">
        <v>112</v>
      </c>
      <c r="H9" s="34" t="s">
        <v>126</v>
      </c>
      <c r="I9" s="34" t="s">
        <v>126</v>
      </c>
      <c r="J9" s="157" t="s">
        <v>155</v>
      </c>
    </row>
    <row r="10" spans="1:10" ht="36.75" customHeight="1" x14ac:dyDescent="0.2">
      <c r="A10" s="151"/>
      <c r="B10" s="152"/>
      <c r="C10" s="13" t="s">
        <v>106</v>
      </c>
      <c r="D10" s="13"/>
      <c r="E10" s="38"/>
      <c r="F10" s="156"/>
      <c r="G10" s="13" t="s">
        <v>167</v>
      </c>
      <c r="H10" s="13" t="s">
        <v>117</v>
      </c>
      <c r="J10" s="158"/>
    </row>
    <row r="11" spans="1:10" ht="37.5" customHeight="1" x14ac:dyDescent="0.2">
      <c r="A11" s="151"/>
      <c r="B11" s="152"/>
      <c r="C11" s="13" t="s">
        <v>107</v>
      </c>
      <c r="D11" s="13"/>
      <c r="E11" s="38"/>
      <c r="F11" s="156"/>
      <c r="G11" s="13" t="s">
        <v>118</v>
      </c>
      <c r="H11" s="13" t="s">
        <v>118</v>
      </c>
      <c r="I11" s="13" t="s">
        <v>117</v>
      </c>
      <c r="J11" s="158"/>
    </row>
    <row r="12" spans="1:10" ht="25.5" customHeight="1" x14ac:dyDescent="0.2">
      <c r="A12" s="151">
        <v>3</v>
      </c>
      <c r="B12" s="152" t="s">
        <v>168</v>
      </c>
      <c r="C12" s="13" t="s">
        <v>105</v>
      </c>
      <c r="D12" s="13">
        <v>2</v>
      </c>
      <c r="E12" s="39">
        <v>2000000</v>
      </c>
      <c r="F12" s="151" t="s">
        <v>120</v>
      </c>
      <c r="G12" s="13" t="s">
        <v>112</v>
      </c>
      <c r="H12" s="13" t="s">
        <v>151</v>
      </c>
      <c r="I12" s="13" t="s">
        <v>151</v>
      </c>
      <c r="J12" s="159" t="s">
        <v>154</v>
      </c>
    </row>
    <row r="13" spans="1:10" ht="24" customHeight="1" x14ac:dyDescent="0.2">
      <c r="A13" s="151"/>
      <c r="B13" s="152"/>
      <c r="C13" s="13" t="s">
        <v>106</v>
      </c>
      <c r="D13" s="13"/>
      <c r="E13" s="38"/>
      <c r="F13" s="151"/>
      <c r="G13" s="13" t="s">
        <v>167</v>
      </c>
      <c r="H13" s="13" t="s">
        <v>152</v>
      </c>
      <c r="I13" s="12"/>
      <c r="J13" s="160"/>
    </row>
    <row r="14" spans="1:10" ht="27" customHeight="1" x14ac:dyDescent="0.2">
      <c r="A14" s="151"/>
      <c r="B14" s="152"/>
      <c r="C14" s="13" t="s">
        <v>107</v>
      </c>
      <c r="D14" s="13"/>
      <c r="E14" s="38"/>
      <c r="F14" s="151"/>
      <c r="G14" s="13" t="s">
        <v>118</v>
      </c>
      <c r="H14" s="13" t="s">
        <v>153</v>
      </c>
      <c r="I14" s="13" t="s">
        <v>152</v>
      </c>
      <c r="J14" s="157"/>
    </row>
  </sheetData>
  <mergeCells count="13">
    <mergeCell ref="A1:J1"/>
    <mergeCell ref="A2:J2"/>
    <mergeCell ref="A12:A14"/>
    <mergeCell ref="B12:B14"/>
    <mergeCell ref="F12:F14"/>
    <mergeCell ref="A9:A11"/>
    <mergeCell ref="B9:B11"/>
    <mergeCell ref="F9:F11"/>
    <mergeCell ref="J9:J11"/>
    <mergeCell ref="J12:J14"/>
    <mergeCell ref="B5:B8"/>
    <mergeCell ref="A5:A8"/>
    <mergeCell ref="F5:F8"/>
  </mergeCells>
  <printOptions horizontalCentered="1"/>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21"/>
  <sheetViews>
    <sheetView topLeftCell="A4" zoomScale="115" zoomScaleNormal="115" workbookViewId="0">
      <selection activeCell="A4" sqref="A1:XFD1048576"/>
    </sheetView>
  </sheetViews>
  <sheetFormatPr defaultColWidth="9.140625" defaultRowHeight="12.75" x14ac:dyDescent="0.2"/>
  <cols>
    <col min="1" max="1" width="6.85546875" style="16" customWidth="1"/>
    <col min="2" max="2" width="23.140625" style="16" customWidth="1"/>
    <col min="3" max="3" width="10.85546875" style="43" customWidth="1"/>
    <col min="4" max="5" width="22.85546875" style="16" customWidth="1"/>
    <col min="6" max="6" width="9.140625" style="43" hidden="1" customWidth="1"/>
    <col min="7" max="7" width="11.5703125" style="16" hidden="1" customWidth="1"/>
    <col min="8" max="8" width="24" style="16" customWidth="1"/>
    <col min="9" max="9" width="23" style="41" customWidth="1"/>
    <col min="10" max="10" width="19.85546875" style="16" hidden="1" customWidth="1"/>
    <col min="11" max="11" width="22.5703125" style="16" customWidth="1"/>
    <col min="12" max="16384" width="9.140625" style="16"/>
  </cols>
  <sheetData>
    <row r="1" spans="1:11" s="17" customFormat="1" ht="17.25" customHeight="1" x14ac:dyDescent="0.25">
      <c r="A1" s="149" t="s">
        <v>133</v>
      </c>
      <c r="B1" s="149"/>
      <c r="C1" s="149"/>
      <c r="D1" s="149"/>
      <c r="E1" s="149"/>
      <c r="F1" s="149"/>
      <c r="G1" s="149"/>
      <c r="H1" s="149"/>
      <c r="I1" s="149"/>
      <c r="J1" s="149"/>
      <c r="K1" s="149"/>
    </row>
    <row r="2" spans="1:11" s="17" customFormat="1" ht="17.25" customHeight="1" x14ac:dyDescent="0.25">
      <c r="A2" s="150" t="s">
        <v>134</v>
      </c>
      <c r="B2" s="150"/>
      <c r="C2" s="150"/>
      <c r="D2" s="150"/>
      <c r="E2" s="150"/>
      <c r="F2" s="150"/>
      <c r="G2" s="150"/>
      <c r="H2" s="150"/>
      <c r="I2" s="150"/>
      <c r="J2" s="150"/>
      <c r="K2" s="150"/>
    </row>
    <row r="3" spans="1:11" ht="17.25" customHeight="1" x14ac:dyDescent="0.2">
      <c r="A3" s="25"/>
      <c r="B3" s="25"/>
      <c r="C3" s="36"/>
      <c r="D3" s="25"/>
      <c r="E3" s="25"/>
      <c r="F3" s="36"/>
      <c r="G3" s="25"/>
      <c r="H3" s="25"/>
      <c r="I3" s="37"/>
      <c r="J3" s="25"/>
      <c r="K3" s="25"/>
    </row>
    <row r="4" spans="1:11" ht="90" customHeight="1" x14ac:dyDescent="0.2">
      <c r="A4" s="35" t="s">
        <v>1</v>
      </c>
      <c r="B4" s="35" t="s">
        <v>0</v>
      </c>
      <c r="C4" s="30" t="s">
        <v>103</v>
      </c>
      <c r="D4" s="30" t="s">
        <v>148</v>
      </c>
      <c r="E4" s="30" t="s">
        <v>149</v>
      </c>
      <c r="F4" s="29" t="s">
        <v>142</v>
      </c>
      <c r="G4" s="20" t="s">
        <v>141</v>
      </c>
      <c r="H4" s="30" t="s">
        <v>115</v>
      </c>
      <c r="I4" s="30" t="s">
        <v>143</v>
      </c>
      <c r="J4" s="30" t="s">
        <v>144</v>
      </c>
      <c r="K4" s="30" t="s">
        <v>132</v>
      </c>
    </row>
    <row r="5" spans="1:11" ht="20.25" customHeight="1" x14ac:dyDescent="0.2">
      <c r="A5" s="162">
        <v>1</v>
      </c>
      <c r="B5" s="166" t="s">
        <v>108</v>
      </c>
      <c r="C5" s="13" t="s">
        <v>105</v>
      </c>
      <c r="D5" s="152" t="s">
        <v>124</v>
      </c>
      <c r="E5" s="152" t="s">
        <v>124</v>
      </c>
      <c r="F5" s="164">
        <v>55</v>
      </c>
      <c r="G5" s="169">
        <f>F5*500000</f>
        <v>27500000</v>
      </c>
      <c r="H5" s="169" t="s">
        <v>129</v>
      </c>
      <c r="I5" s="172"/>
      <c r="J5" s="26"/>
      <c r="K5" s="175"/>
    </row>
    <row r="6" spans="1:11" ht="18.75" customHeight="1" x14ac:dyDescent="0.2">
      <c r="A6" s="163"/>
      <c r="B6" s="167"/>
      <c r="C6" s="13" t="s">
        <v>106</v>
      </c>
      <c r="D6" s="152"/>
      <c r="E6" s="152"/>
      <c r="F6" s="155"/>
      <c r="G6" s="170"/>
      <c r="H6" s="171"/>
      <c r="I6" s="173"/>
      <c r="J6" s="27"/>
      <c r="K6" s="176"/>
    </row>
    <row r="7" spans="1:11" ht="26.25" customHeight="1" x14ac:dyDescent="0.2">
      <c r="A7" s="153"/>
      <c r="B7" s="168"/>
      <c r="C7" s="13" t="s">
        <v>107</v>
      </c>
      <c r="D7" s="23" t="s">
        <v>127</v>
      </c>
      <c r="E7" s="23" t="s">
        <v>127</v>
      </c>
      <c r="F7" s="13"/>
      <c r="G7" s="38"/>
      <c r="H7" s="170"/>
      <c r="I7" s="174"/>
      <c r="J7" s="28"/>
      <c r="K7" s="177"/>
    </row>
    <row r="8" spans="1:11" ht="69" customHeight="1" x14ac:dyDescent="0.2">
      <c r="A8" s="12">
        <v>2</v>
      </c>
      <c r="B8" s="14" t="s">
        <v>121</v>
      </c>
      <c r="C8" s="13"/>
      <c r="D8" s="14" t="s">
        <v>110</v>
      </c>
      <c r="E8" s="14" t="s">
        <v>110</v>
      </c>
      <c r="F8" s="13">
        <v>117</v>
      </c>
      <c r="G8" s="39">
        <f>+F8*500000</f>
        <v>58500000</v>
      </c>
      <c r="H8" s="22" t="s">
        <v>147</v>
      </c>
      <c r="I8" s="39" t="s">
        <v>147</v>
      </c>
      <c r="J8" s="22">
        <f>117*1000000</f>
        <v>117000000</v>
      </c>
      <c r="K8" s="24"/>
    </row>
    <row r="9" spans="1:11" ht="24.75" customHeight="1" x14ac:dyDescent="0.2">
      <c r="A9" s="162">
        <v>3</v>
      </c>
      <c r="B9" s="164" t="s">
        <v>111</v>
      </c>
      <c r="C9" s="13" t="s">
        <v>150</v>
      </c>
      <c r="D9" s="14" t="s">
        <v>125</v>
      </c>
      <c r="E9" s="14"/>
      <c r="F9" s="13"/>
      <c r="G9" s="39"/>
      <c r="H9" s="26"/>
      <c r="I9" s="39"/>
      <c r="J9" s="22"/>
      <c r="K9" s="24"/>
    </row>
    <row r="10" spans="1:11" ht="24.75" customHeight="1" x14ac:dyDescent="0.2">
      <c r="A10" s="163"/>
      <c r="B10" s="165"/>
      <c r="C10" s="13" t="s">
        <v>105</v>
      </c>
      <c r="D10" s="14" t="s">
        <v>112</v>
      </c>
      <c r="E10" s="14" t="s">
        <v>112</v>
      </c>
      <c r="F10" s="13">
        <v>23</v>
      </c>
      <c r="G10" s="39">
        <f>23*500000</f>
        <v>11500000</v>
      </c>
      <c r="H10" s="164" t="s">
        <v>114</v>
      </c>
      <c r="I10" s="52" t="s">
        <v>135</v>
      </c>
      <c r="J10" s="22">
        <f>23*5000000</f>
        <v>115000000</v>
      </c>
      <c r="K10" s="45"/>
    </row>
    <row r="11" spans="1:11" ht="22.5" customHeight="1" x14ac:dyDescent="0.2">
      <c r="A11" s="163"/>
      <c r="B11" s="165"/>
      <c r="C11" s="13" t="s">
        <v>106</v>
      </c>
      <c r="D11" s="14" t="s">
        <v>113</v>
      </c>
      <c r="E11" s="14" t="s">
        <v>113</v>
      </c>
      <c r="F11" s="13"/>
      <c r="G11" s="38"/>
      <c r="H11" s="165"/>
      <c r="I11" s="52" t="s">
        <v>112</v>
      </c>
      <c r="J11" s="33"/>
      <c r="K11" s="24"/>
    </row>
    <row r="12" spans="1:11" ht="20.25" customHeight="1" x14ac:dyDescent="0.2">
      <c r="A12" s="153"/>
      <c r="B12" s="155"/>
      <c r="C12" s="13" t="s">
        <v>107</v>
      </c>
      <c r="D12" s="23" t="s">
        <v>127</v>
      </c>
      <c r="E12" s="23" t="s">
        <v>127</v>
      </c>
      <c r="F12" s="13"/>
      <c r="G12" s="38"/>
      <c r="H12" s="165"/>
      <c r="I12" s="52" t="s">
        <v>117</v>
      </c>
      <c r="J12" s="33"/>
      <c r="K12" s="24"/>
    </row>
    <row r="13" spans="1:11" ht="20.25" customHeight="1" x14ac:dyDescent="0.2">
      <c r="A13" s="162">
        <v>4</v>
      </c>
      <c r="B13" s="164" t="s">
        <v>116</v>
      </c>
      <c r="C13" s="13" t="s">
        <v>150</v>
      </c>
      <c r="D13" s="14" t="s">
        <v>126</v>
      </c>
      <c r="E13" s="23"/>
      <c r="F13" s="13"/>
      <c r="G13" s="38"/>
      <c r="H13" s="165"/>
      <c r="I13" s="52"/>
      <c r="J13" s="33"/>
      <c r="K13" s="24"/>
    </row>
    <row r="14" spans="1:11" ht="20.25" customHeight="1" x14ac:dyDescent="0.2">
      <c r="A14" s="163"/>
      <c r="B14" s="165"/>
      <c r="C14" s="13" t="s">
        <v>105</v>
      </c>
      <c r="D14" s="14" t="s">
        <v>117</v>
      </c>
      <c r="E14" s="14" t="s">
        <v>117</v>
      </c>
      <c r="F14" s="13"/>
      <c r="G14" s="38"/>
      <c r="H14" s="165"/>
      <c r="I14" s="52" t="s">
        <v>135</v>
      </c>
      <c r="J14" s="33"/>
      <c r="K14" s="24"/>
    </row>
    <row r="15" spans="1:11" ht="20.25" customHeight="1" x14ac:dyDescent="0.2">
      <c r="A15" s="163"/>
      <c r="B15" s="165"/>
      <c r="C15" s="13" t="s">
        <v>106</v>
      </c>
      <c r="D15" s="14" t="s">
        <v>118</v>
      </c>
      <c r="E15" s="14" t="s">
        <v>118</v>
      </c>
      <c r="F15" s="13"/>
      <c r="G15" s="38"/>
      <c r="H15" s="165"/>
      <c r="I15" s="52" t="s">
        <v>112</v>
      </c>
      <c r="J15" s="33"/>
      <c r="K15" s="24"/>
    </row>
    <row r="16" spans="1:11" ht="20.25" customHeight="1" x14ac:dyDescent="0.2">
      <c r="A16" s="153"/>
      <c r="B16" s="155"/>
      <c r="C16" s="13" t="s">
        <v>107</v>
      </c>
      <c r="D16" s="23" t="s">
        <v>127</v>
      </c>
      <c r="E16" s="23" t="s">
        <v>127</v>
      </c>
      <c r="F16" s="13"/>
      <c r="G16" s="38"/>
      <c r="H16" s="155"/>
      <c r="I16" s="52" t="s">
        <v>117</v>
      </c>
      <c r="J16" s="34"/>
      <c r="K16" s="12"/>
    </row>
    <row r="17" spans="1:11" ht="20.25" customHeight="1" x14ac:dyDescent="0.2">
      <c r="A17" s="162">
        <v>5</v>
      </c>
      <c r="B17" s="164" t="s">
        <v>119</v>
      </c>
      <c r="C17" s="13" t="s">
        <v>150</v>
      </c>
      <c r="D17" s="14" t="s">
        <v>126</v>
      </c>
      <c r="E17" s="23"/>
      <c r="F17" s="13"/>
      <c r="G17" s="38"/>
      <c r="H17" s="33"/>
      <c r="I17" s="52"/>
      <c r="J17" s="34"/>
      <c r="K17" s="12"/>
    </row>
    <row r="18" spans="1:11" ht="18.75" customHeight="1" x14ac:dyDescent="0.2">
      <c r="A18" s="163"/>
      <c r="B18" s="165"/>
      <c r="C18" s="13" t="s">
        <v>105</v>
      </c>
      <c r="D18" s="14" t="s">
        <v>117</v>
      </c>
      <c r="E18" s="14" t="s">
        <v>117</v>
      </c>
      <c r="F18" s="13">
        <v>2</v>
      </c>
      <c r="G18" s="39">
        <v>2000000</v>
      </c>
      <c r="H18" s="162" t="s">
        <v>120</v>
      </c>
      <c r="I18" s="55" t="s">
        <v>151</v>
      </c>
      <c r="J18" s="22" t="e">
        <f>+H18*4000000</f>
        <v>#VALUE!</v>
      </c>
      <c r="K18" s="24"/>
    </row>
    <row r="19" spans="1:11" ht="20.25" customHeight="1" x14ac:dyDescent="0.2">
      <c r="A19" s="163"/>
      <c r="B19" s="165"/>
      <c r="C19" s="13" t="s">
        <v>106</v>
      </c>
      <c r="D19" s="14" t="s">
        <v>118</v>
      </c>
      <c r="E19" s="14" t="s">
        <v>118</v>
      </c>
      <c r="F19" s="13"/>
      <c r="G19" s="38"/>
      <c r="H19" s="163"/>
      <c r="I19" s="55" t="s">
        <v>152</v>
      </c>
      <c r="J19" s="31"/>
      <c r="K19" s="24"/>
    </row>
    <row r="20" spans="1:11" ht="20.25" customHeight="1" x14ac:dyDescent="0.2">
      <c r="A20" s="153"/>
      <c r="B20" s="155"/>
      <c r="C20" s="13" t="s">
        <v>107</v>
      </c>
      <c r="D20" s="23" t="s">
        <v>127</v>
      </c>
      <c r="E20" s="23" t="s">
        <v>127</v>
      </c>
      <c r="F20" s="13"/>
      <c r="G20" s="38"/>
      <c r="H20" s="153"/>
      <c r="I20" s="55" t="s">
        <v>153</v>
      </c>
      <c r="J20" s="32"/>
      <c r="K20" s="12"/>
    </row>
    <row r="21" spans="1:11" x14ac:dyDescent="0.2">
      <c r="A21" s="46"/>
      <c r="B21" s="46"/>
      <c r="C21" s="56"/>
      <c r="D21" s="46"/>
      <c r="E21" s="46"/>
      <c r="F21" s="42"/>
      <c r="G21" s="40">
        <f>+G5+G8+G10+G18</f>
        <v>99500000</v>
      </c>
      <c r="H21" s="40"/>
      <c r="I21" s="40"/>
      <c r="J21" s="44" t="e">
        <f>+J8+J10+J18</f>
        <v>#VALUE!</v>
      </c>
      <c r="K21" s="46"/>
    </row>
  </sheetData>
  <mergeCells count="19">
    <mergeCell ref="A1:K1"/>
    <mergeCell ref="A2:K2"/>
    <mergeCell ref="A5:A7"/>
    <mergeCell ref="B5:B7"/>
    <mergeCell ref="E5:E6"/>
    <mergeCell ref="F5:F6"/>
    <mergeCell ref="G5:G6"/>
    <mergeCell ref="H5:H7"/>
    <mergeCell ref="I5:I7"/>
    <mergeCell ref="K5:K7"/>
    <mergeCell ref="D5:D6"/>
    <mergeCell ref="A13:A16"/>
    <mergeCell ref="B17:B20"/>
    <mergeCell ref="A17:A20"/>
    <mergeCell ref="H10:H16"/>
    <mergeCell ref="H18:H20"/>
    <mergeCell ref="A9:A12"/>
    <mergeCell ref="B9:B12"/>
    <mergeCell ref="B13:B16"/>
  </mergeCells>
  <printOptions horizontalCentered="1"/>
  <pageMargins left="0" right="0" top="0.22" bottom="0.24" header="0.2" footer="0.2"/>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18"/>
  <sheetViews>
    <sheetView zoomScale="115" zoomScaleNormal="115" workbookViewId="0">
      <selection activeCell="D3" sqref="D1:D1048576"/>
    </sheetView>
  </sheetViews>
  <sheetFormatPr defaultColWidth="9.140625" defaultRowHeight="12.75" x14ac:dyDescent="0.2"/>
  <cols>
    <col min="1" max="1" width="6.85546875" style="16" customWidth="1"/>
    <col min="2" max="2" width="23.140625" style="16" customWidth="1"/>
    <col min="3" max="3" width="10.85546875" style="16" customWidth="1"/>
    <col min="4" max="4" width="9.140625" style="43" bestFit="1" customWidth="1"/>
    <col min="5" max="5" width="11.5703125" style="16" customWidth="1"/>
    <col min="6" max="6" width="24" style="16" customWidth="1"/>
    <col min="7" max="7" width="19" style="16" customWidth="1"/>
    <col min="8" max="8" width="16" style="41" customWidth="1"/>
    <col min="9" max="9" width="19.85546875" style="16" hidden="1" customWidth="1"/>
    <col min="10" max="10" width="18.85546875" style="16" customWidth="1"/>
    <col min="11" max="16384" width="9.140625" style="16"/>
  </cols>
  <sheetData>
    <row r="1" spans="1:10" s="17" customFormat="1" ht="17.25" customHeight="1" x14ac:dyDescent="0.25">
      <c r="A1" s="149" t="s">
        <v>133</v>
      </c>
      <c r="B1" s="149"/>
      <c r="C1" s="149"/>
      <c r="D1" s="149"/>
      <c r="E1" s="149"/>
      <c r="F1" s="149"/>
      <c r="G1" s="149"/>
      <c r="H1" s="149"/>
      <c r="I1" s="149"/>
      <c r="J1" s="149"/>
    </row>
    <row r="2" spans="1:10" s="17" customFormat="1" ht="17.25" customHeight="1" x14ac:dyDescent="0.25">
      <c r="A2" s="150" t="s">
        <v>134</v>
      </c>
      <c r="B2" s="150"/>
      <c r="C2" s="150"/>
      <c r="D2" s="150"/>
      <c r="E2" s="150"/>
      <c r="F2" s="150"/>
      <c r="G2" s="150"/>
      <c r="H2" s="150"/>
      <c r="I2" s="150"/>
      <c r="J2" s="150"/>
    </row>
    <row r="3" spans="1:10" ht="17.25" customHeight="1" x14ac:dyDescent="0.2">
      <c r="A3" s="25"/>
      <c r="B3" s="25"/>
      <c r="C3" s="25"/>
      <c r="D3" s="36"/>
      <c r="E3" s="25"/>
      <c r="F3" s="25"/>
      <c r="G3" s="25"/>
      <c r="H3" s="37"/>
      <c r="I3" s="25"/>
      <c r="J3" s="25"/>
    </row>
    <row r="4" spans="1:10" ht="90" customHeight="1" x14ac:dyDescent="0.2">
      <c r="A4" s="35" t="s">
        <v>1</v>
      </c>
      <c r="B4" s="35" t="s">
        <v>0</v>
      </c>
      <c r="C4" s="30" t="s">
        <v>103</v>
      </c>
      <c r="D4" s="29" t="s">
        <v>142</v>
      </c>
      <c r="E4" s="20" t="s">
        <v>141</v>
      </c>
      <c r="F4" s="30" t="s">
        <v>115</v>
      </c>
      <c r="G4" s="30" t="s">
        <v>143</v>
      </c>
      <c r="H4" s="48" t="s">
        <v>145</v>
      </c>
      <c r="I4" s="30" t="s">
        <v>144</v>
      </c>
      <c r="J4" s="30" t="s">
        <v>132</v>
      </c>
    </row>
    <row r="5" spans="1:10" ht="20.25" customHeight="1" x14ac:dyDescent="0.2">
      <c r="A5" s="162">
        <v>1</v>
      </c>
      <c r="B5" s="166" t="s">
        <v>108</v>
      </c>
      <c r="C5" s="14" t="s">
        <v>105</v>
      </c>
      <c r="D5" s="164">
        <v>55</v>
      </c>
      <c r="E5" s="169">
        <f>D5*500000</f>
        <v>27500000</v>
      </c>
      <c r="F5" s="169" t="s">
        <v>129</v>
      </c>
      <c r="G5" s="169"/>
      <c r="H5" s="49"/>
      <c r="I5" s="26"/>
      <c r="J5" s="175"/>
    </row>
    <row r="6" spans="1:10" ht="18.75" customHeight="1" x14ac:dyDescent="0.2">
      <c r="A6" s="163"/>
      <c r="B6" s="167"/>
      <c r="C6" s="14" t="s">
        <v>106</v>
      </c>
      <c r="D6" s="155"/>
      <c r="E6" s="170"/>
      <c r="F6" s="171"/>
      <c r="G6" s="171"/>
      <c r="H6" s="50"/>
      <c r="I6" s="27"/>
      <c r="J6" s="176"/>
    </row>
    <row r="7" spans="1:10" ht="26.25" customHeight="1" x14ac:dyDescent="0.2">
      <c r="A7" s="153"/>
      <c r="B7" s="168"/>
      <c r="C7" s="14" t="s">
        <v>107</v>
      </c>
      <c r="D7" s="13"/>
      <c r="E7" s="38"/>
      <c r="F7" s="170"/>
      <c r="G7" s="170"/>
      <c r="H7" s="51"/>
      <c r="I7" s="28"/>
      <c r="J7" s="177"/>
    </row>
    <row r="8" spans="1:10" ht="69" customHeight="1" x14ac:dyDescent="0.2">
      <c r="A8" s="12">
        <v>2</v>
      </c>
      <c r="B8" s="14" t="s">
        <v>121</v>
      </c>
      <c r="C8" s="13"/>
      <c r="D8" s="13">
        <v>117</v>
      </c>
      <c r="E8" s="39">
        <f>+D8*500000</f>
        <v>58500000</v>
      </c>
      <c r="F8" s="22" t="s">
        <v>147</v>
      </c>
      <c r="G8" s="22" t="s">
        <v>147</v>
      </c>
      <c r="H8" s="39">
        <f>+D8*1000000</f>
        <v>117000000</v>
      </c>
      <c r="I8" s="22">
        <f>117*1000000</f>
        <v>117000000</v>
      </c>
      <c r="J8" s="24"/>
    </row>
    <row r="9" spans="1:10" ht="39.75" customHeight="1" x14ac:dyDescent="0.2">
      <c r="A9" s="162">
        <v>3</v>
      </c>
      <c r="B9" s="178" t="s">
        <v>111</v>
      </c>
      <c r="C9" s="14" t="s">
        <v>105</v>
      </c>
      <c r="D9" s="13">
        <v>23</v>
      </c>
      <c r="E9" s="39">
        <f>23*500000</f>
        <v>11500000</v>
      </c>
      <c r="F9" s="164" t="s">
        <v>114</v>
      </c>
      <c r="G9" s="47">
        <v>2500000</v>
      </c>
      <c r="H9" s="52">
        <f>+D9*G9</f>
        <v>57500000</v>
      </c>
      <c r="I9" s="22">
        <f>23*5000000</f>
        <v>115000000</v>
      </c>
      <c r="J9" s="45" t="s">
        <v>146</v>
      </c>
    </row>
    <row r="10" spans="1:10" ht="22.5" customHeight="1" x14ac:dyDescent="0.2">
      <c r="A10" s="163"/>
      <c r="B10" s="179"/>
      <c r="C10" s="14" t="s">
        <v>106</v>
      </c>
      <c r="D10" s="13"/>
      <c r="E10" s="38"/>
      <c r="F10" s="165"/>
      <c r="G10" s="47">
        <f>+G9*0.8</f>
        <v>2000000</v>
      </c>
      <c r="H10" s="53"/>
      <c r="I10" s="33"/>
      <c r="J10" s="24"/>
    </row>
    <row r="11" spans="1:10" ht="20.25" customHeight="1" x14ac:dyDescent="0.2">
      <c r="A11" s="153"/>
      <c r="B11" s="154"/>
      <c r="C11" s="14" t="s">
        <v>107</v>
      </c>
      <c r="D11" s="13"/>
      <c r="E11" s="38"/>
      <c r="F11" s="165"/>
      <c r="G11" s="47">
        <f>+G9*0.6</f>
        <v>1500000</v>
      </c>
      <c r="H11" s="53"/>
      <c r="I11" s="33"/>
      <c r="J11" s="24"/>
    </row>
    <row r="12" spans="1:10" ht="20.25" customHeight="1" x14ac:dyDescent="0.2">
      <c r="A12" s="162">
        <v>4</v>
      </c>
      <c r="B12" s="178" t="s">
        <v>116</v>
      </c>
      <c r="C12" s="14" t="s">
        <v>105</v>
      </c>
      <c r="D12" s="13"/>
      <c r="E12" s="38"/>
      <c r="F12" s="165"/>
      <c r="G12" s="47">
        <v>2500000</v>
      </c>
      <c r="H12" s="53"/>
      <c r="I12" s="33"/>
      <c r="J12" s="24"/>
    </row>
    <row r="13" spans="1:10" ht="20.25" customHeight="1" x14ac:dyDescent="0.2">
      <c r="A13" s="163"/>
      <c r="B13" s="179"/>
      <c r="C13" s="14" t="s">
        <v>106</v>
      </c>
      <c r="D13" s="13"/>
      <c r="E13" s="38"/>
      <c r="F13" s="165"/>
      <c r="G13" s="47">
        <f>+G12*0.8</f>
        <v>2000000</v>
      </c>
      <c r="H13" s="53"/>
      <c r="I13" s="33"/>
      <c r="J13" s="24"/>
    </row>
    <row r="14" spans="1:10" ht="20.25" customHeight="1" x14ac:dyDescent="0.2">
      <c r="A14" s="153"/>
      <c r="B14" s="154"/>
      <c r="C14" s="14" t="s">
        <v>107</v>
      </c>
      <c r="D14" s="13"/>
      <c r="E14" s="38"/>
      <c r="F14" s="155"/>
      <c r="G14" s="47">
        <f>+G12*0.6</f>
        <v>1500000</v>
      </c>
      <c r="H14" s="54"/>
      <c r="I14" s="34"/>
      <c r="J14" s="12"/>
    </row>
    <row r="15" spans="1:10" ht="18.75" customHeight="1" x14ac:dyDescent="0.2">
      <c r="A15" s="162">
        <v>5</v>
      </c>
      <c r="B15" s="178" t="s">
        <v>119</v>
      </c>
      <c r="C15" s="14" t="s">
        <v>105</v>
      </c>
      <c r="D15" s="13">
        <v>2</v>
      </c>
      <c r="E15" s="39">
        <v>2000000</v>
      </c>
      <c r="F15" s="162" t="s">
        <v>120</v>
      </c>
      <c r="G15" s="21">
        <v>2000000</v>
      </c>
      <c r="H15" s="55">
        <f>D15*G15</f>
        <v>4000000</v>
      </c>
      <c r="I15" s="22" t="e">
        <f>+F15*4000000</f>
        <v>#VALUE!</v>
      </c>
      <c r="J15" s="24"/>
    </row>
    <row r="16" spans="1:10" ht="20.25" customHeight="1" x14ac:dyDescent="0.2">
      <c r="A16" s="163"/>
      <c r="B16" s="179"/>
      <c r="C16" s="14" t="s">
        <v>106</v>
      </c>
      <c r="D16" s="13"/>
      <c r="E16" s="38"/>
      <c r="F16" s="163"/>
      <c r="G16" s="21">
        <f>+G15*0.8</f>
        <v>1600000</v>
      </c>
      <c r="H16" s="53"/>
      <c r="I16" s="31"/>
      <c r="J16" s="24"/>
    </row>
    <row r="17" spans="1:10" ht="20.25" customHeight="1" x14ac:dyDescent="0.2">
      <c r="A17" s="153"/>
      <c r="B17" s="154"/>
      <c r="C17" s="14" t="s">
        <v>107</v>
      </c>
      <c r="D17" s="13"/>
      <c r="E17" s="38"/>
      <c r="F17" s="153"/>
      <c r="G17" s="21">
        <f>+G15*0.6</f>
        <v>1200000</v>
      </c>
      <c r="H17" s="54"/>
      <c r="I17" s="32"/>
      <c r="J17" s="12"/>
    </row>
    <row r="18" spans="1:10" x14ac:dyDescent="0.2">
      <c r="A18" s="46"/>
      <c r="B18" s="46"/>
      <c r="C18" s="46"/>
      <c r="D18" s="42"/>
      <c r="E18" s="40">
        <f>+E5+E8+E9+E15</f>
        <v>99500000</v>
      </c>
      <c r="F18" s="40"/>
      <c r="G18" s="40"/>
      <c r="H18" s="40">
        <f t="shared" ref="H18" si="0">+H5+H8+H9+H15</f>
        <v>178500000</v>
      </c>
      <c r="I18" s="44" t="e">
        <f>+I8+I9+I15</f>
        <v>#VALUE!</v>
      </c>
      <c r="J18" s="46"/>
    </row>
  </sheetData>
  <mergeCells count="17">
    <mergeCell ref="J5:J7"/>
    <mergeCell ref="D5:D6"/>
    <mergeCell ref="E5:E6"/>
    <mergeCell ref="A1:J1"/>
    <mergeCell ref="A2:J2"/>
    <mergeCell ref="G5:G7"/>
    <mergeCell ref="A15:A17"/>
    <mergeCell ref="B15:B17"/>
    <mergeCell ref="F15:F17"/>
    <mergeCell ref="A5:A7"/>
    <mergeCell ref="B5:B7"/>
    <mergeCell ref="F5:F7"/>
    <mergeCell ref="A9:A11"/>
    <mergeCell ref="B9:B11"/>
    <mergeCell ref="F9:F14"/>
    <mergeCell ref="A12:A14"/>
    <mergeCell ref="B12:B14"/>
  </mergeCells>
  <printOptions horizontalCentered="1"/>
  <pageMargins left="0" right="0" top="0.22" bottom="0.24" header="0.2" footer="0.2"/>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6"/>
  <sheetViews>
    <sheetView zoomScale="115" zoomScaleNormal="115" workbookViewId="0">
      <selection activeCell="G8" sqref="G8"/>
    </sheetView>
  </sheetViews>
  <sheetFormatPr defaultColWidth="9.140625" defaultRowHeight="12.75" x14ac:dyDescent="0.2"/>
  <cols>
    <col min="1" max="1" width="6.85546875" style="16" customWidth="1"/>
    <col min="2" max="2" width="36" style="16" customWidth="1"/>
    <col min="3" max="3" width="17.28515625" style="16" customWidth="1"/>
    <col min="4" max="4" width="29" style="16" customWidth="1"/>
    <col min="5" max="7" width="20.42578125" style="16" customWidth="1"/>
    <col min="8" max="8" width="10.85546875" style="16" customWidth="1"/>
    <col min="9" max="9" width="10" style="16" customWidth="1"/>
    <col min="10" max="16384" width="9.140625" style="16"/>
  </cols>
  <sheetData>
    <row r="1" spans="1:7" s="17" customFormat="1" ht="33.75" customHeight="1" x14ac:dyDescent="0.25">
      <c r="A1" s="149" t="s">
        <v>131</v>
      </c>
      <c r="B1" s="149"/>
      <c r="C1" s="149"/>
      <c r="D1" s="149"/>
      <c r="E1" s="149"/>
      <c r="F1" s="149"/>
      <c r="G1" s="149"/>
    </row>
    <row r="2" spans="1:7" ht="17.25" customHeight="1" x14ac:dyDescent="0.2">
      <c r="A2" s="180"/>
      <c r="B2" s="180"/>
      <c r="C2" s="180"/>
      <c r="D2" s="180"/>
      <c r="E2" s="180"/>
      <c r="F2" s="180"/>
      <c r="G2" s="180"/>
    </row>
    <row r="3" spans="1:7" ht="93.75" customHeight="1" x14ac:dyDescent="0.2">
      <c r="A3" s="18" t="s">
        <v>1</v>
      </c>
      <c r="B3" s="18" t="s">
        <v>0</v>
      </c>
      <c r="C3" s="19" t="s">
        <v>103</v>
      </c>
      <c r="D3" s="20" t="s">
        <v>130</v>
      </c>
      <c r="E3" s="19" t="s">
        <v>115</v>
      </c>
      <c r="F3" s="19" t="s">
        <v>104</v>
      </c>
      <c r="G3" s="19" t="s">
        <v>128</v>
      </c>
    </row>
    <row r="4" spans="1:7" ht="16.5" customHeight="1" x14ac:dyDescent="0.2">
      <c r="A4" s="162">
        <v>1</v>
      </c>
      <c r="B4" s="166" t="s">
        <v>108</v>
      </c>
      <c r="C4" s="14" t="s">
        <v>105</v>
      </c>
      <c r="D4" s="152" t="s">
        <v>124</v>
      </c>
      <c r="E4" s="169" t="s">
        <v>129</v>
      </c>
      <c r="F4" s="169"/>
      <c r="G4" s="175"/>
    </row>
    <row r="5" spans="1:7" ht="18.75" customHeight="1" x14ac:dyDescent="0.2">
      <c r="A5" s="163"/>
      <c r="B5" s="167"/>
      <c r="C5" s="14" t="s">
        <v>106</v>
      </c>
      <c r="D5" s="152"/>
      <c r="E5" s="171"/>
      <c r="F5" s="171"/>
      <c r="G5" s="176"/>
    </row>
    <row r="6" spans="1:7" ht="20.25" customHeight="1" x14ac:dyDescent="0.2">
      <c r="A6" s="153"/>
      <c r="B6" s="168"/>
      <c r="C6" s="14" t="s">
        <v>107</v>
      </c>
      <c r="D6" s="23" t="s">
        <v>127</v>
      </c>
      <c r="E6" s="170"/>
      <c r="F6" s="170"/>
      <c r="G6" s="177"/>
    </row>
    <row r="7" spans="1:7" ht="69" customHeight="1" x14ac:dyDescent="0.2">
      <c r="A7" s="12">
        <v>2</v>
      </c>
      <c r="B7" s="14" t="s">
        <v>121</v>
      </c>
      <c r="C7" s="13"/>
      <c r="D7" s="14" t="s">
        <v>110</v>
      </c>
      <c r="E7" s="22" t="s">
        <v>139</v>
      </c>
      <c r="F7" s="15" t="s">
        <v>109</v>
      </c>
      <c r="G7" s="24">
        <f>+(1000-500)/500</f>
        <v>1</v>
      </c>
    </row>
    <row r="8" spans="1:7" ht="20.25" customHeight="1" x14ac:dyDescent="0.2">
      <c r="A8" s="162">
        <v>3</v>
      </c>
      <c r="B8" s="178" t="s">
        <v>111</v>
      </c>
      <c r="C8" s="14" t="s">
        <v>105</v>
      </c>
      <c r="D8" s="14" t="s">
        <v>112</v>
      </c>
      <c r="E8" s="164" t="s">
        <v>138</v>
      </c>
      <c r="F8" s="21" t="s">
        <v>135</v>
      </c>
      <c r="G8" s="24">
        <f>+(5000-1500)/1500</f>
        <v>2.3333333333333335</v>
      </c>
    </row>
    <row r="9" spans="1:7" ht="21.75" customHeight="1" x14ac:dyDescent="0.2">
      <c r="A9" s="163"/>
      <c r="B9" s="179"/>
      <c r="C9" s="14" t="s">
        <v>106</v>
      </c>
      <c r="D9" s="14" t="s">
        <v>113</v>
      </c>
      <c r="E9" s="165"/>
      <c r="F9" s="21" t="s">
        <v>136</v>
      </c>
      <c r="G9" s="24">
        <f>+(5000-800)/800</f>
        <v>5.25</v>
      </c>
    </row>
    <row r="10" spans="1:7" ht="20.25" customHeight="1" x14ac:dyDescent="0.2">
      <c r="A10" s="153"/>
      <c r="B10" s="154"/>
      <c r="C10" s="14" t="s">
        <v>107</v>
      </c>
      <c r="D10" s="23" t="s">
        <v>127</v>
      </c>
      <c r="E10" s="165"/>
      <c r="F10" s="21" t="s">
        <v>137</v>
      </c>
      <c r="G10" s="24"/>
    </row>
    <row r="11" spans="1:7" ht="20.25" customHeight="1" x14ac:dyDescent="0.2">
      <c r="A11" s="162">
        <v>4</v>
      </c>
      <c r="B11" s="178" t="s">
        <v>116</v>
      </c>
      <c r="C11" s="14" t="s">
        <v>105</v>
      </c>
      <c r="D11" s="14" t="s">
        <v>117</v>
      </c>
      <c r="E11" s="165"/>
      <c r="F11" s="21" t="s">
        <v>120</v>
      </c>
      <c r="G11" s="24">
        <f>(5000-1000)/1000</f>
        <v>4</v>
      </c>
    </row>
    <row r="12" spans="1:7" ht="20.25" customHeight="1" x14ac:dyDescent="0.2">
      <c r="A12" s="163"/>
      <c r="B12" s="179"/>
      <c r="C12" s="14" t="s">
        <v>106</v>
      </c>
      <c r="D12" s="14" t="s">
        <v>118</v>
      </c>
      <c r="E12" s="165"/>
      <c r="F12" s="21" t="s">
        <v>122</v>
      </c>
      <c r="G12" s="24">
        <f>(5000-500)/500</f>
        <v>9</v>
      </c>
    </row>
    <row r="13" spans="1:7" ht="20.25" customHeight="1" x14ac:dyDescent="0.2">
      <c r="A13" s="153"/>
      <c r="B13" s="154"/>
      <c r="C13" s="14" t="s">
        <v>107</v>
      </c>
      <c r="D13" s="23" t="s">
        <v>127</v>
      </c>
      <c r="E13" s="155"/>
      <c r="F13" s="21" t="s">
        <v>123</v>
      </c>
      <c r="G13" s="12"/>
    </row>
    <row r="14" spans="1:7" ht="18.75" customHeight="1" x14ac:dyDescent="0.2">
      <c r="A14" s="162">
        <v>5</v>
      </c>
      <c r="B14" s="164" t="s">
        <v>119</v>
      </c>
      <c r="C14" s="14" t="s">
        <v>105</v>
      </c>
      <c r="D14" s="14" t="s">
        <v>117</v>
      </c>
      <c r="E14" s="164" t="s">
        <v>140</v>
      </c>
      <c r="F14" s="21" t="s">
        <v>120</v>
      </c>
      <c r="G14" s="24">
        <f>+(4000-1000)/1000</f>
        <v>3</v>
      </c>
    </row>
    <row r="15" spans="1:7" ht="20.25" customHeight="1" x14ac:dyDescent="0.2">
      <c r="A15" s="163"/>
      <c r="B15" s="165"/>
      <c r="C15" s="14" t="s">
        <v>106</v>
      </c>
      <c r="D15" s="14" t="s">
        <v>118</v>
      </c>
      <c r="E15" s="165"/>
      <c r="F15" s="21" t="s">
        <v>125</v>
      </c>
      <c r="G15" s="24">
        <f>(4000-500)/500</f>
        <v>7</v>
      </c>
    </row>
    <row r="16" spans="1:7" ht="20.25" customHeight="1" x14ac:dyDescent="0.2">
      <c r="A16" s="153"/>
      <c r="B16" s="155"/>
      <c r="C16" s="14" t="s">
        <v>107</v>
      </c>
      <c r="D16" s="23" t="s">
        <v>127</v>
      </c>
      <c r="E16" s="155"/>
      <c r="F16" s="21" t="s">
        <v>126</v>
      </c>
      <c r="G16" s="12"/>
    </row>
  </sheetData>
  <mergeCells count="15">
    <mergeCell ref="B11:B13"/>
    <mergeCell ref="A11:A13"/>
    <mergeCell ref="E8:E13"/>
    <mergeCell ref="B14:B16"/>
    <mergeCell ref="A14:A16"/>
    <mergeCell ref="E14:E16"/>
    <mergeCell ref="B8:B10"/>
    <mergeCell ref="A8:A10"/>
    <mergeCell ref="A1:G2"/>
    <mergeCell ref="F4:F6"/>
    <mergeCell ref="G4:G6"/>
    <mergeCell ref="B4:B6"/>
    <mergeCell ref="A4:A6"/>
    <mergeCell ref="E4:E6"/>
    <mergeCell ref="D4:D5"/>
  </mergeCells>
  <printOptions horizontalCentered="1"/>
  <pageMargins left="0" right="0" top="0.22" bottom="0.24" header="0.2" footer="0.2"/>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zoomScaleNormal="100" workbookViewId="0">
      <selection activeCell="D7" sqref="D7:E7"/>
    </sheetView>
  </sheetViews>
  <sheetFormatPr defaultColWidth="8.85546875" defaultRowHeight="15" x14ac:dyDescent="0.25"/>
  <cols>
    <col min="1" max="1" width="7" style="59" customWidth="1"/>
    <col min="2" max="2" width="27.85546875" style="59" customWidth="1"/>
    <col min="3" max="3" width="23.42578125" style="59" customWidth="1"/>
    <col min="4" max="4" width="17" style="59" customWidth="1"/>
    <col min="5" max="5" width="17.28515625" style="59" customWidth="1"/>
    <col min="6" max="6" width="19.28515625" style="59" customWidth="1"/>
    <col min="7" max="7" width="20.28515625" style="59" customWidth="1"/>
    <col min="8" max="8" width="24" style="59" customWidth="1"/>
    <col min="9" max="16384" width="8.85546875" style="59"/>
  </cols>
  <sheetData>
    <row r="1" spans="1:8" x14ac:dyDescent="0.25">
      <c r="G1" s="64" t="s">
        <v>182</v>
      </c>
    </row>
    <row r="2" spans="1:8" ht="38.450000000000003" customHeight="1" x14ac:dyDescent="0.25">
      <c r="A2" s="149" t="s">
        <v>181</v>
      </c>
      <c r="B2" s="149"/>
      <c r="C2" s="149"/>
      <c r="D2" s="149"/>
      <c r="E2" s="149"/>
      <c r="F2" s="149"/>
      <c r="G2" s="149"/>
      <c r="H2" s="63"/>
    </row>
    <row r="3" spans="1:8" ht="13.9" customHeight="1" x14ac:dyDescent="0.25">
      <c r="A3" s="150" t="s">
        <v>183</v>
      </c>
      <c r="B3" s="150"/>
      <c r="C3" s="150"/>
      <c r="D3" s="150"/>
      <c r="E3" s="150"/>
      <c r="F3" s="150"/>
      <c r="G3" s="150"/>
      <c r="H3" s="61"/>
    </row>
    <row r="5" spans="1:8" x14ac:dyDescent="0.25">
      <c r="G5" s="65" t="s">
        <v>180</v>
      </c>
    </row>
    <row r="6" spans="1:8" s="62" customFormat="1" ht="14.45" customHeight="1" x14ac:dyDescent="0.25">
      <c r="A6" s="181" t="s">
        <v>1</v>
      </c>
      <c r="B6" s="181" t="s">
        <v>173</v>
      </c>
      <c r="C6" s="184" t="s">
        <v>174</v>
      </c>
      <c r="D6" s="183" t="s">
        <v>175</v>
      </c>
      <c r="E6" s="183"/>
      <c r="F6" s="184" t="s">
        <v>178</v>
      </c>
      <c r="G6" s="181" t="s">
        <v>179</v>
      </c>
    </row>
    <row r="7" spans="1:8" s="62" customFormat="1" ht="26.45" customHeight="1" x14ac:dyDescent="0.25">
      <c r="A7" s="182"/>
      <c r="B7" s="182"/>
      <c r="C7" s="185"/>
      <c r="D7" s="66" t="s">
        <v>176</v>
      </c>
      <c r="E7" s="66" t="s">
        <v>177</v>
      </c>
      <c r="F7" s="185"/>
      <c r="G7" s="182"/>
    </row>
    <row r="8" spans="1:8" x14ac:dyDescent="0.25">
      <c r="A8" s="60"/>
      <c r="B8" s="60"/>
      <c r="C8" s="60"/>
      <c r="D8" s="60"/>
      <c r="E8" s="60"/>
      <c r="F8" s="60"/>
      <c r="G8" s="60"/>
    </row>
    <row r="9" spans="1:8" x14ac:dyDescent="0.25">
      <c r="A9" s="60"/>
      <c r="B9" s="60"/>
      <c r="C9" s="60"/>
      <c r="D9" s="60"/>
      <c r="E9" s="60"/>
      <c r="F9" s="60"/>
      <c r="G9" s="60"/>
    </row>
    <row r="10" spans="1:8" x14ac:dyDescent="0.25">
      <c r="A10" s="60"/>
      <c r="B10" s="60"/>
      <c r="C10" s="60"/>
      <c r="D10" s="60"/>
      <c r="E10" s="60"/>
      <c r="F10" s="60"/>
      <c r="G10" s="60"/>
    </row>
    <row r="11" spans="1:8" x14ac:dyDescent="0.25">
      <c r="A11" s="60"/>
      <c r="B11" s="60"/>
      <c r="C11" s="60"/>
      <c r="D11" s="60"/>
      <c r="E11" s="60"/>
      <c r="F11" s="60"/>
      <c r="G11" s="60"/>
    </row>
    <row r="12" spans="1:8" x14ac:dyDescent="0.25">
      <c r="A12" s="60"/>
      <c r="B12" s="60"/>
      <c r="C12" s="60"/>
      <c r="D12" s="60"/>
      <c r="E12" s="60"/>
      <c r="F12" s="60"/>
      <c r="G12" s="60"/>
    </row>
    <row r="13" spans="1:8" x14ac:dyDescent="0.25">
      <c r="A13" s="60"/>
      <c r="B13" s="60"/>
      <c r="C13" s="60"/>
      <c r="D13" s="60"/>
      <c r="E13" s="60"/>
      <c r="F13" s="60"/>
      <c r="G13" s="60"/>
    </row>
    <row r="14" spans="1:8" x14ac:dyDescent="0.25">
      <c r="A14" s="60"/>
      <c r="B14" s="60"/>
      <c r="C14" s="60"/>
      <c r="D14" s="60"/>
      <c r="E14" s="60"/>
      <c r="F14" s="60"/>
      <c r="G14" s="60"/>
    </row>
    <row r="15" spans="1:8" x14ac:dyDescent="0.25">
      <c r="A15" s="60"/>
      <c r="B15" s="60"/>
      <c r="C15" s="60"/>
      <c r="D15" s="60"/>
      <c r="E15" s="60"/>
      <c r="F15" s="60"/>
      <c r="G15" s="60"/>
    </row>
    <row r="16" spans="1:8" x14ac:dyDescent="0.25">
      <c r="A16" s="60"/>
      <c r="B16" s="60"/>
      <c r="C16" s="60"/>
      <c r="D16" s="60"/>
      <c r="E16" s="60"/>
      <c r="F16" s="60"/>
      <c r="G16" s="60"/>
    </row>
    <row r="17" spans="1:7" x14ac:dyDescent="0.25">
      <c r="A17" s="60"/>
      <c r="B17" s="60"/>
      <c r="C17" s="60"/>
      <c r="D17" s="60"/>
      <c r="E17" s="60"/>
      <c r="F17" s="60"/>
      <c r="G17" s="60"/>
    </row>
    <row r="18" spans="1:7" x14ac:dyDescent="0.25">
      <c r="A18" s="60"/>
      <c r="B18" s="60"/>
      <c r="C18" s="60"/>
      <c r="D18" s="60"/>
      <c r="E18" s="60"/>
      <c r="F18" s="60"/>
      <c r="G18" s="60"/>
    </row>
    <row r="19" spans="1:7" x14ac:dyDescent="0.25">
      <c r="A19" s="60"/>
      <c r="B19" s="60"/>
      <c r="C19" s="60"/>
      <c r="D19" s="60"/>
      <c r="E19" s="60"/>
      <c r="F19" s="60"/>
      <c r="G19" s="60"/>
    </row>
  </sheetData>
  <mergeCells count="8">
    <mergeCell ref="A6:A7"/>
    <mergeCell ref="B6:B7"/>
    <mergeCell ref="A3:G3"/>
    <mergeCell ref="A2:G2"/>
    <mergeCell ref="D6:E6"/>
    <mergeCell ref="G6:G7"/>
    <mergeCell ref="F6:F7"/>
    <mergeCell ref="C6:C7"/>
  </mergeCells>
  <pageMargins left="0.57999999999999996" right="0.31" top="0.35" bottom="0.41"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workbookViewId="0">
      <selection activeCell="I20" sqref="I20"/>
    </sheetView>
  </sheetViews>
  <sheetFormatPr defaultColWidth="8.85546875" defaultRowHeight="15" x14ac:dyDescent="0.25"/>
  <cols>
    <col min="1" max="1" width="7" style="59" customWidth="1"/>
    <col min="2" max="2" width="32.5703125" style="69" customWidth="1"/>
    <col min="3" max="3" width="29.85546875" style="59" customWidth="1"/>
    <col min="4" max="4" width="15.140625" style="59" customWidth="1"/>
    <col min="5" max="5" width="14.7109375" style="59" customWidth="1"/>
    <col min="6" max="8" width="17" style="59" customWidth="1"/>
    <col min="9" max="9" width="20.140625" style="75" customWidth="1"/>
    <col min="10" max="10" width="17.140625" style="59" customWidth="1"/>
    <col min="11" max="11" width="24" style="59" customWidth="1"/>
    <col min="12" max="16384" width="8.85546875" style="59"/>
  </cols>
  <sheetData>
    <row r="1" spans="1:11" x14ac:dyDescent="0.25">
      <c r="J1" s="64" t="s">
        <v>182</v>
      </c>
    </row>
    <row r="2" spans="1:11" x14ac:dyDescent="0.25">
      <c r="A2" s="149"/>
      <c r="B2" s="149"/>
      <c r="C2" s="149"/>
      <c r="D2" s="149"/>
      <c r="E2" s="149"/>
      <c r="F2" s="149"/>
      <c r="G2" s="149"/>
      <c r="H2" s="149"/>
      <c r="I2" s="149"/>
      <c r="J2" s="149"/>
      <c r="K2" s="63"/>
    </row>
    <row r="3" spans="1:11" s="64" customFormat="1" ht="14.25" x14ac:dyDescent="0.2">
      <c r="A3" s="149" t="s">
        <v>259</v>
      </c>
      <c r="B3" s="149"/>
      <c r="C3" s="149"/>
      <c r="D3" s="149"/>
      <c r="E3" s="149"/>
      <c r="F3" s="149"/>
      <c r="G3" s="149"/>
      <c r="H3" s="149"/>
      <c r="I3" s="149"/>
      <c r="J3" s="149"/>
      <c r="K3" s="63"/>
    </row>
    <row r="5" spans="1:11" ht="18.75" x14ac:dyDescent="0.3">
      <c r="A5" s="68"/>
      <c r="B5" s="70"/>
      <c r="C5" s="68"/>
      <c r="D5" s="68"/>
      <c r="E5" s="68"/>
      <c r="F5" s="68"/>
      <c r="G5" s="68"/>
      <c r="H5" s="68"/>
      <c r="I5" s="76"/>
      <c r="J5" s="71" t="s">
        <v>180</v>
      </c>
    </row>
    <row r="6" spans="1:11" s="62" customFormat="1" ht="18" customHeight="1" x14ac:dyDescent="0.25">
      <c r="A6" s="186" t="s">
        <v>1</v>
      </c>
      <c r="B6" s="188" t="s">
        <v>258</v>
      </c>
      <c r="C6" s="188" t="s">
        <v>174</v>
      </c>
      <c r="D6" s="190" t="s">
        <v>175</v>
      </c>
      <c r="E6" s="190"/>
      <c r="F6" s="190"/>
      <c r="G6" s="190"/>
      <c r="H6" s="190"/>
      <c r="I6" s="190"/>
      <c r="J6" s="186" t="s">
        <v>179</v>
      </c>
    </row>
    <row r="7" spans="1:11" s="62" customFormat="1" ht="18.75" x14ac:dyDescent="0.25">
      <c r="A7" s="187"/>
      <c r="B7" s="189"/>
      <c r="C7" s="189"/>
      <c r="D7" s="67">
        <v>2021</v>
      </c>
      <c r="E7" s="67">
        <v>2022</v>
      </c>
      <c r="F7" s="67">
        <v>2023</v>
      </c>
      <c r="G7" s="67">
        <v>2024</v>
      </c>
      <c r="H7" s="67">
        <v>2025</v>
      </c>
      <c r="I7" s="67">
        <v>2026</v>
      </c>
      <c r="J7" s="187"/>
    </row>
    <row r="8" spans="1:11" s="74" customFormat="1" ht="120.75" customHeight="1" x14ac:dyDescent="0.25">
      <c r="A8" s="72">
        <v>1</v>
      </c>
      <c r="B8" s="73" t="s">
        <v>257</v>
      </c>
      <c r="C8" s="77">
        <f>SUM(D8:I8)</f>
        <v>3877000000</v>
      </c>
      <c r="D8" s="78">
        <v>170000000</v>
      </c>
      <c r="E8" s="78">
        <v>172000000</v>
      </c>
      <c r="F8" s="78">
        <v>143000000</v>
      </c>
      <c r="G8" s="78">
        <v>1404000000</v>
      </c>
      <c r="H8" s="78">
        <v>613000000</v>
      </c>
      <c r="I8" s="77">
        <v>1375000000</v>
      </c>
      <c r="J8" s="72"/>
    </row>
  </sheetData>
  <mergeCells count="7">
    <mergeCell ref="A2:J2"/>
    <mergeCell ref="A3:J3"/>
    <mergeCell ref="A6:A7"/>
    <mergeCell ref="B6:B7"/>
    <mergeCell ref="C6:C7"/>
    <mergeCell ref="D6:I6"/>
    <mergeCell ref="J6:J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V50"/>
  <sheetViews>
    <sheetView tabSelected="1" zoomScale="90" zoomScaleNormal="90" workbookViewId="0">
      <selection activeCell="I6" sqref="I6"/>
    </sheetView>
  </sheetViews>
  <sheetFormatPr defaultColWidth="8.85546875" defaultRowHeight="16.5" x14ac:dyDescent="0.25"/>
  <cols>
    <col min="1" max="1" width="6.7109375" style="81" customWidth="1"/>
    <col min="2" max="2" width="32.85546875" style="121" customWidth="1"/>
    <col min="3" max="3" width="23.85546875" style="83" customWidth="1"/>
    <col min="4" max="4" width="35.7109375" style="83" customWidth="1"/>
    <col min="5" max="5" width="32.140625" style="83" customWidth="1"/>
    <col min="6" max="6" width="59.85546875" style="83" customWidth="1"/>
    <col min="7" max="7" width="14.28515625" style="80" customWidth="1"/>
    <col min="8" max="100" width="9.140625" style="80" customWidth="1"/>
    <col min="101" max="16384" width="8.85546875" style="86"/>
  </cols>
  <sheetData>
    <row r="1" spans="1:100" s="80" customFormat="1" ht="33.75" customHeight="1" x14ac:dyDescent="0.3">
      <c r="A1" s="130" t="s">
        <v>261</v>
      </c>
      <c r="B1" s="131"/>
      <c r="C1" s="79"/>
      <c r="D1" s="135" t="s">
        <v>260</v>
      </c>
      <c r="E1" s="135"/>
      <c r="F1" s="136"/>
    </row>
    <row r="2" spans="1:100" s="80" customFormat="1" ht="17.25" x14ac:dyDescent="0.3">
      <c r="A2" s="131"/>
      <c r="B2" s="131"/>
      <c r="C2" s="79"/>
      <c r="D2" s="125" t="s">
        <v>291</v>
      </c>
      <c r="E2" s="125"/>
      <c r="F2" s="125"/>
    </row>
    <row r="3" spans="1:100" s="80" customFormat="1" ht="17.25" x14ac:dyDescent="0.3">
      <c r="A3" s="81"/>
      <c r="B3" s="132"/>
      <c r="C3" s="132"/>
      <c r="D3" s="82"/>
      <c r="E3" s="82"/>
      <c r="F3" s="83"/>
    </row>
    <row r="4" spans="1:100" s="80" customFormat="1" ht="17.45" customHeight="1" x14ac:dyDescent="0.25">
      <c r="A4" s="130" t="s">
        <v>184</v>
      </c>
      <c r="B4" s="130"/>
      <c r="C4" s="130"/>
      <c r="D4" s="130"/>
      <c r="E4" s="130"/>
      <c r="F4" s="130"/>
    </row>
    <row r="6" spans="1:100" ht="77.45" customHeight="1" x14ac:dyDescent="0.3">
      <c r="A6" s="84" t="s">
        <v>170</v>
      </c>
      <c r="B6" s="84" t="s">
        <v>171</v>
      </c>
      <c r="C6" s="84" t="s">
        <v>190</v>
      </c>
      <c r="D6" s="84" t="s">
        <v>189</v>
      </c>
      <c r="E6" s="84" t="s">
        <v>188</v>
      </c>
      <c r="F6" s="84" t="s">
        <v>290</v>
      </c>
      <c r="G6" s="85"/>
    </row>
    <row r="7" spans="1:100" ht="99" x14ac:dyDescent="0.3">
      <c r="A7" s="84">
        <v>1</v>
      </c>
      <c r="B7" s="87" t="s">
        <v>192</v>
      </c>
      <c r="C7" s="88" t="s">
        <v>262</v>
      </c>
      <c r="D7" s="84" t="s">
        <v>256</v>
      </c>
      <c r="E7" s="84" t="s">
        <v>251</v>
      </c>
      <c r="F7" s="104"/>
      <c r="G7" s="85"/>
    </row>
    <row r="8" spans="1:100" s="92" customFormat="1" ht="115.5" x14ac:dyDescent="0.25">
      <c r="A8" s="100" t="s">
        <v>185</v>
      </c>
      <c r="B8" s="107" t="s">
        <v>193</v>
      </c>
      <c r="C8" s="89"/>
      <c r="D8" s="107" t="s">
        <v>194</v>
      </c>
      <c r="E8" s="107" t="s">
        <v>248</v>
      </c>
      <c r="F8" s="107" t="s">
        <v>289</v>
      </c>
      <c r="G8" s="90"/>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row>
    <row r="9" spans="1:100" s="95" customFormat="1" ht="240" customHeight="1" x14ac:dyDescent="0.25">
      <c r="A9" s="100" t="s">
        <v>186</v>
      </c>
      <c r="B9" s="107" t="s">
        <v>198</v>
      </c>
      <c r="C9" s="89"/>
      <c r="D9" s="107" t="s">
        <v>198</v>
      </c>
      <c r="E9" s="107" t="s">
        <v>227</v>
      </c>
      <c r="F9" s="107" t="s">
        <v>289</v>
      </c>
      <c r="G9" s="93"/>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row>
    <row r="10" spans="1:100" s="92" customFormat="1" ht="33" x14ac:dyDescent="0.25">
      <c r="A10" s="100" t="s">
        <v>187</v>
      </c>
      <c r="B10" s="107" t="s">
        <v>195</v>
      </c>
      <c r="C10" s="88" t="s">
        <v>191</v>
      </c>
      <c r="D10" s="84" t="s">
        <v>191</v>
      </c>
      <c r="E10" s="84"/>
      <c r="F10" s="84" t="s">
        <v>191</v>
      </c>
      <c r="G10" s="90"/>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row>
    <row r="11" spans="1:100" s="92" customFormat="1" ht="82.5" x14ac:dyDescent="0.25">
      <c r="A11" s="100" t="s">
        <v>172</v>
      </c>
      <c r="B11" s="107" t="s">
        <v>197</v>
      </c>
      <c r="C11" s="89" t="s">
        <v>236</v>
      </c>
      <c r="D11" s="89"/>
      <c r="E11" s="107" t="s">
        <v>239</v>
      </c>
      <c r="F11" s="107" t="s">
        <v>288</v>
      </c>
      <c r="G11" s="90"/>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row>
    <row r="12" spans="1:100" s="92" customFormat="1" ht="82.5" x14ac:dyDescent="0.25">
      <c r="A12" s="100" t="s">
        <v>172</v>
      </c>
      <c r="B12" s="107" t="s">
        <v>196</v>
      </c>
      <c r="C12" s="89" t="s">
        <v>237</v>
      </c>
      <c r="D12" s="89"/>
      <c r="E12" s="89" t="s">
        <v>238</v>
      </c>
      <c r="F12" s="107" t="s">
        <v>287</v>
      </c>
      <c r="G12" s="90"/>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row>
    <row r="13" spans="1:100" s="99" customFormat="1" ht="99" x14ac:dyDescent="0.25">
      <c r="A13" s="96">
        <v>2</v>
      </c>
      <c r="B13" s="112" t="s">
        <v>199</v>
      </c>
      <c r="C13" s="88" t="s">
        <v>262</v>
      </c>
      <c r="D13" s="84" t="s">
        <v>256</v>
      </c>
      <c r="E13" s="84" t="s">
        <v>251</v>
      </c>
      <c r="F13" s="84"/>
      <c r="G13" s="97"/>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row>
    <row r="14" spans="1:100" s="92" customFormat="1" ht="82.5" x14ac:dyDescent="0.25">
      <c r="A14" s="100"/>
      <c r="B14" s="133" t="s">
        <v>200</v>
      </c>
      <c r="C14" s="101"/>
      <c r="D14" s="107" t="s">
        <v>201</v>
      </c>
      <c r="E14" s="107" t="s">
        <v>201</v>
      </c>
      <c r="F14" s="107" t="s">
        <v>285</v>
      </c>
      <c r="G14" s="90"/>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row>
    <row r="15" spans="1:100" s="92" customFormat="1" ht="99" x14ac:dyDescent="0.25">
      <c r="A15" s="100"/>
      <c r="B15" s="134"/>
      <c r="C15" s="107"/>
      <c r="D15" s="107" t="s">
        <v>202</v>
      </c>
      <c r="E15" s="107" t="s">
        <v>202</v>
      </c>
      <c r="F15" s="107" t="s">
        <v>285</v>
      </c>
      <c r="G15" s="90"/>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row>
    <row r="16" spans="1:100" s="92" customFormat="1" ht="82.5" x14ac:dyDescent="0.25">
      <c r="A16" s="100"/>
      <c r="B16" s="134"/>
      <c r="C16" s="101"/>
      <c r="D16" s="107" t="s">
        <v>203</v>
      </c>
      <c r="E16" s="107" t="s">
        <v>203</v>
      </c>
      <c r="F16" s="107" t="s">
        <v>285</v>
      </c>
      <c r="G16" s="90"/>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row>
    <row r="17" spans="1:100" s="92" customFormat="1" ht="82.5" x14ac:dyDescent="0.25">
      <c r="A17" s="100"/>
      <c r="B17" s="134"/>
      <c r="C17" s="101"/>
      <c r="D17" s="107" t="s">
        <v>204</v>
      </c>
      <c r="E17" s="107" t="s">
        <v>204</v>
      </c>
      <c r="F17" s="107" t="s">
        <v>285</v>
      </c>
      <c r="G17" s="90"/>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row>
    <row r="18" spans="1:100" s="103" customFormat="1" ht="82.5" x14ac:dyDescent="0.25">
      <c r="A18" s="96"/>
      <c r="B18" s="134"/>
      <c r="C18" s="112"/>
      <c r="D18" s="107" t="s">
        <v>205</v>
      </c>
      <c r="E18" s="107" t="s">
        <v>205</v>
      </c>
      <c r="F18" s="107" t="s">
        <v>285</v>
      </c>
      <c r="G18" s="97"/>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row>
    <row r="19" spans="1:100" s="92" customFormat="1" ht="82.5" x14ac:dyDescent="0.25">
      <c r="A19" s="100"/>
      <c r="B19" s="134"/>
      <c r="C19" s="101"/>
      <c r="D19" s="107" t="s">
        <v>206</v>
      </c>
      <c r="E19" s="107" t="s">
        <v>206</v>
      </c>
      <c r="F19" s="107" t="s">
        <v>285</v>
      </c>
      <c r="G19" s="90"/>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row>
    <row r="20" spans="1:100" s="92" customFormat="1" ht="115.5" x14ac:dyDescent="0.25">
      <c r="A20" s="100"/>
      <c r="B20" s="134"/>
      <c r="C20" s="101"/>
      <c r="D20" s="107" t="s">
        <v>191</v>
      </c>
      <c r="E20" s="107" t="s">
        <v>207</v>
      </c>
      <c r="F20" s="107" t="s">
        <v>284</v>
      </c>
      <c r="G20" s="90"/>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row>
    <row r="21" spans="1:100" s="92" customFormat="1" ht="231" x14ac:dyDescent="0.25">
      <c r="A21" s="100"/>
      <c r="B21" s="134"/>
      <c r="C21" s="101"/>
      <c r="D21" s="107" t="s">
        <v>249</v>
      </c>
      <c r="E21" s="107" t="s">
        <v>263</v>
      </c>
      <c r="F21" s="107" t="s">
        <v>285</v>
      </c>
      <c r="G21" s="90"/>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row>
    <row r="22" spans="1:100" s="105" customFormat="1" ht="214.5" x14ac:dyDescent="0.25">
      <c r="A22" s="84"/>
      <c r="B22" s="124"/>
      <c r="C22" s="107"/>
      <c r="D22" s="107"/>
      <c r="E22" s="107" t="s">
        <v>264</v>
      </c>
      <c r="F22" s="107" t="s">
        <v>286</v>
      </c>
      <c r="G22" s="90"/>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row>
    <row r="23" spans="1:100" s="105" customFormat="1" ht="18.75" customHeight="1" x14ac:dyDescent="0.25">
      <c r="A23" s="118">
        <v>3</v>
      </c>
      <c r="B23" s="137" t="s">
        <v>208</v>
      </c>
      <c r="C23" s="137"/>
      <c r="D23" s="137"/>
      <c r="E23" s="137"/>
      <c r="F23" s="137"/>
      <c r="G23" s="90"/>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row>
    <row r="24" spans="1:100" s="106" customFormat="1" ht="99" x14ac:dyDescent="0.25">
      <c r="A24" s="117"/>
      <c r="B24" s="112"/>
      <c r="C24" s="96" t="s">
        <v>262</v>
      </c>
      <c r="D24" s="84" t="s">
        <v>256</v>
      </c>
      <c r="E24" s="84" t="s">
        <v>251</v>
      </c>
      <c r="F24" s="84"/>
      <c r="G24" s="97"/>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row>
    <row r="25" spans="1:100" s="105" customFormat="1" ht="99" x14ac:dyDescent="0.25">
      <c r="A25" s="118"/>
      <c r="B25" s="126" t="s">
        <v>209</v>
      </c>
      <c r="C25" s="107" t="s">
        <v>265</v>
      </c>
      <c r="D25" s="107" t="s">
        <v>230</v>
      </c>
      <c r="E25" s="107" t="s">
        <v>230</v>
      </c>
      <c r="F25" s="107" t="s">
        <v>283</v>
      </c>
      <c r="G25" s="90"/>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row>
    <row r="26" spans="1:100" s="105" customFormat="1" ht="132" x14ac:dyDescent="0.25">
      <c r="A26" s="118"/>
      <c r="B26" s="126"/>
      <c r="C26" s="107" t="s">
        <v>266</v>
      </c>
      <c r="D26" s="107" t="s">
        <v>231</v>
      </c>
      <c r="E26" s="107" t="s">
        <v>229</v>
      </c>
      <c r="F26" s="107" t="s">
        <v>282</v>
      </c>
      <c r="G26" s="90"/>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row>
    <row r="27" spans="1:100" s="105" customFormat="1" ht="124.5" customHeight="1" x14ac:dyDescent="0.25">
      <c r="A27" s="118"/>
      <c r="B27" s="126"/>
      <c r="C27" s="108" t="s">
        <v>235</v>
      </c>
      <c r="D27" s="107" t="s">
        <v>232</v>
      </c>
      <c r="E27" s="107" t="s">
        <v>228</v>
      </c>
      <c r="F27" s="107" t="s">
        <v>281</v>
      </c>
      <c r="G27" s="90"/>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row>
    <row r="28" spans="1:100" s="106" customFormat="1" ht="18.75" x14ac:dyDescent="0.25">
      <c r="A28" s="117">
        <v>4</v>
      </c>
      <c r="B28" s="123" t="s">
        <v>210</v>
      </c>
      <c r="C28" s="129"/>
      <c r="D28" s="129"/>
      <c r="E28" s="122"/>
      <c r="F28" s="112"/>
      <c r="G28" s="97"/>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row>
    <row r="29" spans="1:100" s="111" customFormat="1" ht="49.5" x14ac:dyDescent="0.25">
      <c r="A29" s="117"/>
      <c r="B29" s="84"/>
      <c r="C29" s="84" t="s">
        <v>254</v>
      </c>
      <c r="D29" s="84" t="s">
        <v>255</v>
      </c>
      <c r="E29" s="84" t="s">
        <v>251</v>
      </c>
      <c r="F29" s="84"/>
      <c r="G29" s="109"/>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row>
    <row r="30" spans="1:100" s="105" customFormat="1" ht="33" x14ac:dyDescent="0.25">
      <c r="A30" s="118"/>
      <c r="B30" s="123"/>
      <c r="C30" s="107" t="s">
        <v>252</v>
      </c>
      <c r="D30" s="107" t="s">
        <v>216</v>
      </c>
      <c r="E30" s="107"/>
      <c r="F30" s="107"/>
      <c r="G30" s="90"/>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row>
    <row r="31" spans="1:100" s="105" customFormat="1" ht="119.25" customHeight="1" x14ac:dyDescent="0.25">
      <c r="A31" s="118"/>
      <c r="B31" s="126"/>
      <c r="C31" s="113" t="s">
        <v>213</v>
      </c>
      <c r="D31" s="107" t="s">
        <v>211</v>
      </c>
      <c r="E31" s="107" t="s">
        <v>241</v>
      </c>
      <c r="F31" s="107" t="s">
        <v>280</v>
      </c>
      <c r="G31" s="90"/>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row>
    <row r="32" spans="1:100" s="105" customFormat="1" ht="96" customHeight="1" x14ac:dyDescent="0.25">
      <c r="A32" s="118"/>
      <c r="B32" s="126"/>
      <c r="C32" s="107" t="s">
        <v>214</v>
      </c>
      <c r="D32" s="107" t="s">
        <v>212</v>
      </c>
      <c r="E32" s="107" t="s">
        <v>242</v>
      </c>
      <c r="F32" s="107" t="s">
        <v>279</v>
      </c>
      <c r="G32" s="90"/>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row>
    <row r="33" spans="1:100" s="105" customFormat="1" ht="109.5" customHeight="1" x14ac:dyDescent="0.25">
      <c r="A33" s="118"/>
      <c r="B33" s="126"/>
      <c r="C33" s="113" t="s">
        <v>215</v>
      </c>
      <c r="D33" s="107" t="s">
        <v>244</v>
      </c>
      <c r="E33" s="107" t="s">
        <v>243</v>
      </c>
      <c r="F33" s="107" t="s">
        <v>278</v>
      </c>
      <c r="G33" s="90"/>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row>
    <row r="34" spans="1:100" s="105" customFormat="1" ht="49.5" x14ac:dyDescent="0.25">
      <c r="A34" s="118"/>
      <c r="B34" s="126"/>
      <c r="C34" s="107" t="s">
        <v>234</v>
      </c>
      <c r="D34" s="107" t="s">
        <v>233</v>
      </c>
      <c r="E34" s="107" t="s">
        <v>233</v>
      </c>
      <c r="F34" s="107"/>
      <c r="G34" s="90"/>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row>
    <row r="35" spans="1:100" s="105" customFormat="1" ht="181.5" x14ac:dyDescent="0.25">
      <c r="A35" s="118"/>
      <c r="B35" s="126"/>
      <c r="C35" s="107" t="s">
        <v>217</v>
      </c>
      <c r="D35" s="107" t="s">
        <v>246</v>
      </c>
      <c r="E35" s="107" t="s">
        <v>267</v>
      </c>
      <c r="F35" s="107" t="s">
        <v>275</v>
      </c>
      <c r="G35" s="90"/>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row>
    <row r="36" spans="1:100" s="105" customFormat="1" ht="181.5" x14ac:dyDescent="0.25">
      <c r="A36" s="118"/>
      <c r="B36" s="126"/>
      <c r="C36" s="107" t="s">
        <v>217</v>
      </c>
      <c r="D36" s="107" t="s">
        <v>245</v>
      </c>
      <c r="E36" s="107" t="s">
        <v>268</v>
      </c>
      <c r="F36" s="107" t="s">
        <v>276</v>
      </c>
      <c r="G36" s="90"/>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row>
    <row r="37" spans="1:100" s="105" customFormat="1" ht="148.5" x14ac:dyDescent="0.25">
      <c r="A37" s="118"/>
      <c r="B37" s="126"/>
      <c r="C37" s="107"/>
      <c r="D37" s="107" t="s">
        <v>247</v>
      </c>
      <c r="E37" s="107" t="s">
        <v>247</v>
      </c>
      <c r="F37" s="107" t="s">
        <v>277</v>
      </c>
      <c r="G37" s="114"/>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row>
    <row r="38" spans="1:100" s="106" customFormat="1" ht="18.75" x14ac:dyDescent="0.25">
      <c r="A38" s="117">
        <v>5</v>
      </c>
      <c r="B38" s="123" t="s">
        <v>218</v>
      </c>
      <c r="C38" s="123"/>
      <c r="D38" s="123"/>
      <c r="E38" s="112"/>
      <c r="F38" s="112"/>
      <c r="G38" s="97"/>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row>
    <row r="39" spans="1:100" s="106" customFormat="1" ht="99" x14ac:dyDescent="0.25">
      <c r="A39" s="117"/>
      <c r="B39" s="112"/>
      <c r="C39" s="115" t="s">
        <v>262</v>
      </c>
      <c r="D39" s="116" t="s">
        <v>189</v>
      </c>
      <c r="E39" s="116" t="s">
        <v>251</v>
      </c>
      <c r="F39" s="116"/>
      <c r="G39" s="97"/>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row>
    <row r="40" spans="1:100" s="105" customFormat="1" ht="148.5" x14ac:dyDescent="0.25">
      <c r="A40" s="118"/>
      <c r="B40" s="107"/>
      <c r="C40" s="107" t="s">
        <v>269</v>
      </c>
      <c r="D40" s="107" t="s">
        <v>219</v>
      </c>
      <c r="E40" s="107" t="s">
        <v>219</v>
      </c>
      <c r="F40" s="107" t="s">
        <v>250</v>
      </c>
      <c r="G40" s="90"/>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row>
    <row r="41" spans="1:100" s="106" customFormat="1" ht="18.75" x14ac:dyDescent="0.25">
      <c r="A41" s="117">
        <v>6</v>
      </c>
      <c r="B41" s="123" t="s">
        <v>220</v>
      </c>
      <c r="C41" s="126"/>
      <c r="D41" s="126"/>
      <c r="E41" s="107"/>
      <c r="F41" s="112"/>
      <c r="G41" s="97"/>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row>
    <row r="42" spans="1:100" s="106" customFormat="1" ht="108.75" customHeight="1" x14ac:dyDescent="0.25">
      <c r="A42" s="127"/>
      <c r="B42" s="123" t="s">
        <v>191</v>
      </c>
      <c r="C42" s="115" t="s">
        <v>262</v>
      </c>
      <c r="D42" s="116" t="s">
        <v>253</v>
      </c>
      <c r="E42" s="116" t="s">
        <v>251</v>
      </c>
      <c r="F42" s="116"/>
      <c r="G42" s="97"/>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row>
    <row r="43" spans="1:100" s="105" customFormat="1" ht="208.5" customHeight="1" x14ac:dyDescent="0.25">
      <c r="A43" s="128"/>
      <c r="B43" s="126"/>
      <c r="C43" s="107" t="s">
        <v>240</v>
      </c>
      <c r="D43" s="107" t="s">
        <v>224</v>
      </c>
      <c r="E43" s="107" t="s">
        <v>221</v>
      </c>
      <c r="F43" s="107" t="s">
        <v>273</v>
      </c>
      <c r="G43" s="90"/>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row>
    <row r="44" spans="1:100" s="105" customFormat="1" ht="193.5" customHeight="1" x14ac:dyDescent="0.25">
      <c r="A44" s="128"/>
      <c r="B44" s="126"/>
      <c r="C44" s="107" t="s">
        <v>225</v>
      </c>
      <c r="D44" s="107" t="s">
        <v>223</v>
      </c>
      <c r="E44" s="107" t="s">
        <v>222</v>
      </c>
      <c r="F44" s="107" t="s">
        <v>274</v>
      </c>
      <c r="G44" s="90"/>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row>
    <row r="45" spans="1:100" s="97" customFormat="1" ht="18.75" x14ac:dyDescent="0.25">
      <c r="A45" s="117">
        <v>7</v>
      </c>
      <c r="B45" s="123" t="s">
        <v>226</v>
      </c>
      <c r="C45" s="126"/>
      <c r="D45" s="126"/>
      <c r="E45" s="126"/>
      <c r="F45" s="126"/>
    </row>
    <row r="46" spans="1:100" s="90" customFormat="1" ht="18.75" x14ac:dyDescent="0.25">
      <c r="A46" s="118"/>
      <c r="B46" s="107"/>
      <c r="C46" s="107"/>
      <c r="D46" s="107"/>
      <c r="E46" s="116" t="s">
        <v>251</v>
      </c>
      <c r="F46" s="116"/>
    </row>
    <row r="47" spans="1:100" s="105" customFormat="1" ht="82.5" customHeight="1" x14ac:dyDescent="0.25">
      <c r="A47" s="118" t="s">
        <v>191</v>
      </c>
      <c r="B47" s="123"/>
      <c r="C47" s="107"/>
      <c r="D47" s="107"/>
      <c r="E47" s="107" t="s">
        <v>271</v>
      </c>
      <c r="F47" s="126" t="s">
        <v>272</v>
      </c>
      <c r="G47" s="90"/>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row>
    <row r="48" spans="1:100" ht="256.5" customHeight="1" x14ac:dyDescent="0.3">
      <c r="A48" s="118" t="s">
        <v>191</v>
      </c>
      <c r="B48" s="124"/>
      <c r="C48" s="119"/>
      <c r="D48" s="119"/>
      <c r="E48" s="120" t="s">
        <v>270</v>
      </c>
      <c r="F48" s="124"/>
      <c r="G48" s="85"/>
    </row>
    <row r="50" spans="6:6" x14ac:dyDescent="0.25">
      <c r="F50" s="191" t="s">
        <v>191</v>
      </c>
    </row>
  </sheetData>
  <mergeCells count="18">
    <mergeCell ref="A1:B1"/>
    <mergeCell ref="A2:B2"/>
    <mergeCell ref="A4:F4"/>
    <mergeCell ref="B3:C3"/>
    <mergeCell ref="B25:B27"/>
    <mergeCell ref="B14:B22"/>
    <mergeCell ref="D1:F1"/>
    <mergeCell ref="B23:F23"/>
    <mergeCell ref="B47:B48"/>
    <mergeCell ref="D2:F2"/>
    <mergeCell ref="B42:B44"/>
    <mergeCell ref="A42:A44"/>
    <mergeCell ref="B28:D28"/>
    <mergeCell ref="B38:D38"/>
    <mergeCell ref="B41:D41"/>
    <mergeCell ref="B45:F45"/>
    <mergeCell ref="B30:B37"/>
    <mergeCell ref="F47:F48"/>
  </mergeCells>
  <phoneticPr fontId="16" type="noConversion"/>
  <pageMargins left="0.25" right="0.19" top="0.26" bottom="0.25" header="0.52" footer="0.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Sheet1 (3)</vt:lpstr>
      <vt:lpstr>Sheet2</vt:lpstr>
      <vt:lpstr>thuyết minh</vt:lpstr>
      <vt:lpstr>cung cấp thông tin</vt:lpstr>
      <vt:lpstr>dự kiến mức chi</vt:lpstr>
      <vt:lpstr>Báo cáo kinh phí</vt:lpstr>
      <vt:lpstr>Kinh phí</vt:lpstr>
      <vt:lpstr>so sánh</vt:lpstr>
      <vt:lpstr>'so sánh'!_GoBack</vt:lpstr>
      <vt:lpstr>'so sánh'!Print_Area</vt:lpstr>
      <vt:lpstr>'cung cấp thông tin'!Print_Titles</vt:lpstr>
      <vt:lpstr>'dự kiến mức chi'!Print_Titles</vt:lpstr>
      <vt:lpstr>'Sheet1 (3)'!Print_Titles</vt:lpstr>
      <vt:lpstr>'so sánh'!Print_Titles</vt:lpstr>
      <vt:lpstr>'thuyết minh'!Print_Titles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2026-04-07T07:31:19Z</dcterms:modified>
</cp:coreProperties>
</file>