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0" windowWidth="20520" windowHeight="8280" firstSheet="5" activeTab="6"/>
  </bookViews>
  <sheets>
    <sheet name="Sheet1 (3)" sheetId="5" state="hidden" r:id="rId1"/>
    <sheet name="Sheet2" sheetId="9" state="hidden" r:id="rId2"/>
    <sheet name="thuyết minh" sheetId="8" state="hidden" r:id="rId3"/>
    <sheet name="cung cấp thông tin" sheetId="7" state="hidden" r:id="rId4"/>
    <sheet name="dự kiến mức chi" sheetId="6" state="hidden" r:id="rId5"/>
    <sheet name="Báo cáo kinh phí" sheetId="12" r:id="rId6"/>
    <sheet name="so sánh" sheetId="11" r:id="rId7"/>
  </sheets>
  <definedNames>
    <definedName name="_xlnm.Print_Area" localSheetId="6">'so sánh'!$A$2:$G$38</definedName>
    <definedName name="_xlnm.Print_Titles" localSheetId="3">'cung cấp thông tin'!$4:$4</definedName>
    <definedName name="_xlnm.Print_Titles" localSheetId="4">'dự kiến mức chi'!$3:$3</definedName>
    <definedName name="_xlnm.Print_Titles" localSheetId="0">'Sheet1 (3)'!$5:$5</definedName>
    <definedName name="_xlnm.Print_Titles" localSheetId="6">'so sánh'!$5:$5</definedName>
    <definedName name="_xlnm.Print_Titles" localSheetId="2">'thuyết minh'!$4:$4</definedName>
  </definedNames>
  <calcPr calcId="144525"/>
</workbook>
</file>

<file path=xl/calcChain.xml><?xml version="1.0" encoding="utf-8"?>
<calcChain xmlns="http://schemas.openxmlformats.org/spreadsheetml/2006/main">
  <c r="E6" i="11" l="1"/>
  <c r="E9" i="11"/>
  <c r="E8" i="11"/>
  <c r="H8" i="7" l="1"/>
  <c r="G7" i="6"/>
  <c r="E9" i="9" l="1"/>
  <c r="E5" i="9"/>
  <c r="J18" i="8"/>
  <c r="J10" i="8"/>
  <c r="G10" i="8"/>
  <c r="J8" i="8"/>
  <c r="G8" i="8"/>
  <c r="G5" i="8"/>
  <c r="H9" i="7"/>
  <c r="H18" i="7" s="1"/>
  <c r="G14" i="7"/>
  <c r="G13" i="7"/>
  <c r="H15" i="7"/>
  <c r="G17" i="7"/>
  <c r="G16" i="7"/>
  <c r="G11" i="7"/>
  <c r="G10" i="7"/>
  <c r="I15" i="7"/>
  <c r="I18" i="7" s="1"/>
  <c r="I9" i="7"/>
  <c r="I8" i="7"/>
  <c r="E9" i="7"/>
  <c r="E8" i="7"/>
  <c r="E5" i="7"/>
  <c r="G21" i="8" l="1"/>
  <c r="J21" i="8"/>
  <c r="E18" i="7"/>
  <c r="G14" i="6" l="1"/>
  <c r="G15" i="6"/>
  <c r="G12" i="6"/>
  <c r="G11" i="6"/>
  <c r="G9" i="6"/>
  <c r="G8" i="6"/>
</calcChain>
</file>

<file path=xl/sharedStrings.xml><?xml version="1.0" encoding="utf-8"?>
<sst xmlns="http://schemas.openxmlformats.org/spreadsheetml/2006/main" count="524" uniqueCount="247">
  <si>
    <t>Nội dung chi</t>
  </si>
  <si>
    <t>STT</t>
  </si>
  <si>
    <t>a</t>
  </si>
  <si>
    <t>b</t>
  </si>
  <si>
    <t>c</t>
  </si>
  <si>
    <t>BẢNG SO SÁNH MỘT SỐ MỨC CHI THỰC HIỆN CÔNG TÁC THĂM DÒ, KHAI QUẬT KHẢO CỔ TỪ NGUỒN NGÂN SÁCH NHÀ NƯỚC TRÊN ĐỊA BÀN TỈNH GIA LAI</t>
  </si>
  <si>
    <t>Quyết định số 10/2008/QĐ-UBND</t>
  </si>
  <si>
    <t>TTLT số 104/2007/TTLT/BTC-BVHTTDL</t>
  </si>
  <si>
    <t>Mức chi đề xuất vào Nghị quyết</t>
  </si>
  <si>
    <t>Chi thù lao đối với chuyên gia tư vấn khoa học cho công tác thăm dò, khai quật khảo cổ (là người ký hợp đồng tham gia tư vấn khoa học trong quá trình xây dựng và thực hiện dự án thăm dò, khai quật khảo cổ)</t>
  </si>
  <si>
    <t>Chi thù lao cho cán bộ khoa học, kỹ thuật (là người của cơ quan có chức năng thực hiện dự án thăm dò, khai quật khảo cổ hoặc được cử tham gia thường xuyên và trực tiếp vào dự án thăm dò, khai quật khảo cổ)</t>
  </si>
  <si>
    <t>Chi hội thảo phục vụ công tác thăm dò, khai quật khảo cổ; hội thảo báo cáo kết quả thăm dò, khai quật khảo cổ và kết quả nghiên cứu, chỉnh lý di tích, di vật</t>
  </si>
  <si>
    <t>Công tác phí</t>
  </si>
  <si>
    <t xml:space="preserve">Chi hội nghị </t>
  </si>
  <si>
    <t>Mức chi từ 250.000 đồng/ngày/người đến 350.000 đồng/ngày/người</t>
  </si>
  <si>
    <t>Mức chi viết báo cáo kết quả thăm dò, khai quật khảo cổ</t>
  </si>
  <si>
    <t>Mức chi viết báo cáo sơ bộ</t>
  </si>
  <si>
    <t>Mức chi viết báo cáo khoa học</t>
  </si>
  <si>
    <t>Tối đa không quá 12.000.000 đồng/báo cáo</t>
  </si>
  <si>
    <t>Tối đa không quá 4.000.000 đồng/báo cáo</t>
  </si>
  <si>
    <t>Mức chi cho công tác lập hồ sơ khoa học</t>
  </si>
  <si>
    <t>Chi dập hoa văn và văn bia</t>
  </si>
  <si>
    <t>Phiếu đăng ký hiện vật (mô tả đặc trưng, niên đại, nguồn gốc và tính chất hiện vật)</t>
  </si>
  <si>
    <t>Mức chi đo vẽ di tích, di vật (mặt bằng tổng thể khu di tích, mặt bằng hiện trạng di tích, mặt cắt địa tầng, chi tiết các dấu vết kiến trúc..., hình dáng, hoa văn của các loại di vật...)</t>
  </si>
  <si>
    <t>d</t>
  </si>
  <si>
    <t>Chi theo hợp đồng thỏa thuận trên cơ sở ngày công lao động và mức chi bồi dưỡng đối với cán bộ quy định tại Khoản 1</t>
  </si>
  <si>
    <t>Tối đa không quá 30.000 đồng/phiếu</t>
  </si>
  <si>
    <t>Chi phục chế, phục dựng hiện vật khảo cổ</t>
  </si>
  <si>
    <t>Được thực hiện theo hợp đồng trên cơ sở khối lượng công việc thực tế và trong phạm vi dự toán kinh phí đã được cấp có thẩm quyền giao</t>
  </si>
  <si>
    <t>Mức chi về mua sắm hoặc thuê trang thiết bị vật tư, dụng cụ, văn phòng phẩm phục vụ thăm dò, khai quật khảo cổ; thuê phương tiện đi lại; lán trại tại công trường phục vụ thăm dò, khai quật khảo cổ; in ấn, photo, nhân bản hồ sơ và báo cáo; thuê khoán lấp hố hoặc bảo tồn di tích sau khi thăm dò, khai quật</t>
  </si>
  <si>
    <t>Căn cứ định mức quy định hiện hành, giá thực tế của địa phương tại thời điểm thăm dò, khai quật và được thỏa thuận trong hợp đồng kinh tế trình cấp có thẩm quyền phê duyệt</t>
  </si>
  <si>
    <t xml:space="preserve">Mức chi về công tác di dời các di tích, di vật hoặc lấp cát bảo tồn tại chỗ các di tích, di vật dưới lòng đất; thuê khoán kho, bãi bảo quản tạm thời di tích, di vật; thuê máy móc cần thiết phục vụ công tác thăm dò, khai quật khảo cổ </t>
  </si>
  <si>
    <t>Định mức quy định hiện hành, đơn giá do địa phương ban hành theo quy định của Luật Giá và các văn bản hướng dẫn Luật hoặc mức giá thực tế trên địa bàn và trong phạm vi dự toán được duyệt</t>
  </si>
  <si>
    <t>Theo dự toán được cấp có thẩm quyền phê duyệt trên cơ sở các định mức chi hiện hành</t>
  </si>
  <si>
    <t>Chi hoạt động bộ máy của đoàn khai quật hoặc của dự án thăm dò, khai quật khảo cổ</t>
  </si>
  <si>
    <t>Tối đa không quá 120.000 đồng/người/ngày</t>
  </si>
  <si>
    <t>Mức chi 300.000 đồng/người/ngày</t>
  </si>
  <si>
    <t>Tối đa không quá 200.000 đồng/ngày/người</t>
  </si>
  <si>
    <t>Mức chi 650.000 đồng/ngày/người</t>
  </si>
  <si>
    <t>Mức chi tối đa không quá 80.000 đồng/ngày/người</t>
  </si>
  <si>
    <t>Khổ A4</t>
  </si>
  <si>
    <t>Tối đa không quá 50.000 đồng/bản</t>
  </si>
  <si>
    <t>Tối đa không quá 100.000 đồng/bản</t>
  </si>
  <si>
    <t>Khổ A3</t>
  </si>
  <si>
    <t>Khổ A2</t>
  </si>
  <si>
    <t>Tối đa không quá 250.000 đồng/bản</t>
  </si>
  <si>
    <t>Tối đa không quá 450.000 đồng/bản</t>
  </si>
  <si>
    <t>Khổ A0</t>
  </si>
  <si>
    <t>Tối đa không quá 150.000 đồng/bản</t>
  </si>
  <si>
    <t>Tối đa không quá 200.000 đồng/bản</t>
  </si>
  <si>
    <t>Tối đa không quá 400.000 đồng/bản</t>
  </si>
  <si>
    <t>Tối đa không quá 15.000 đồng/ảnh</t>
  </si>
  <si>
    <t>Chi chụp ảnh chụp di tích và di vật (bao gồm công chụp, chỉnh sửa và chi phí làm ảnh cỡ 9x12)</t>
  </si>
  <si>
    <t>Tối đa không quá 25.000 đồng/ảnh</t>
  </si>
  <si>
    <t>Tối đa không quá 15.000 đồng/phiếu</t>
  </si>
  <si>
    <t>Chi theo hợp đồng thoả thuận trên cơ sở ngày công lao động và mức chi bồi dưỡng đối với cán bộ quy định tại Khoản 1</t>
  </si>
  <si>
    <t>Căn cứ cụ thể theo giá thành của địa phương tại thời điểm thăm dò, khai quật và được thoả thuận trong hợp đồng kinh tế trình cấp có thẩm quyền phê duyệt</t>
  </si>
  <si>
    <t>Căn cứ vào mức giá bình quân trên địa bàn</t>
  </si>
  <si>
    <t>Theo dự toán được cấp có thẩm quyền phê duyệt</t>
  </si>
  <si>
    <t>100.000 đồng/người/ngày</t>
  </si>
  <si>
    <t>150.000 đồng/ngày/người</t>
  </si>
  <si>
    <t>Mức chi 60.000 đồng/ngày/người</t>
  </si>
  <si>
    <t>3.000.000 đồng/báo cáo</t>
  </si>
  <si>
    <t>9.000.000 đồng/báo cáo</t>
  </si>
  <si>
    <t>50.000 đồng/bản</t>
  </si>
  <si>
    <t>100.000 đồng/bản</t>
  </si>
  <si>
    <t>200.000 đồng/bản</t>
  </si>
  <si>
    <t>400.000 đồng/bản</t>
  </si>
  <si>
    <t>15.000 đồng/ảnh</t>
  </si>
  <si>
    <t>15.000 đồng/phiếu</t>
  </si>
  <si>
    <t>Cứ vào mức giá bình quân trên địa bàn theo nguyên tắc tiết kiệm, hiệu quả</t>
  </si>
  <si>
    <t>Tối đa không quá 3.000.000 đồng/báo cáo</t>
  </si>
  <si>
    <t>Tối đa không quá 9.000.000 đồng/báo cáo</t>
  </si>
  <si>
    <t>Mức chi thuê khoán nhân công phục vụ công tác điều tra, đào thăm dò, khai quật khảo cổ, phân loại chỉnh lý di vật; chi thuê khoán bảo vệ công trường và kho tạm 24/24h</t>
  </si>
  <si>
    <t>Thông tư số 67/2019/TT-BTC</t>
  </si>
  <si>
    <t>Tỉnh Kom Tum</t>
  </si>
  <si>
    <t>Tỉnh Đắk Nông</t>
  </si>
  <si>
    <t>Tỉnh Đắk Lắk</t>
  </si>
  <si>
    <t>Tỉnh Lâm Đồng</t>
  </si>
  <si>
    <t>Thông tư liên tịch BTC - BKH&amp;CN hướng dẫn chế độ chi tiêu đối với các nhiệm vụ khoa học và công nghệ</t>
  </si>
  <si>
    <t>Thông tư số 40/2017/TT-BTC ngày 28/4/2017 và Thông tư số 71/2018/TT-BTC ngày 10/8/2018</t>
  </si>
  <si>
    <t>Nghị quyết số 75/2017/NQ-HĐND ngày 07/12/2017 và Nghị quyết số 105/2019/NQ-HĐND ngày 10/7/2019</t>
  </si>
  <si>
    <t>Nghị quyết số 11/2017/NQ-HĐND; Nghị quyết số
14/2019/NQ-HĐND và Nghị quyết số 46/2019/NQ-HĐND.</t>
  </si>
  <si>
    <t>Nghị quyết số 24/2017/NQ-HĐND ngày 14 tháng 12 năm 2017 của Hội đồng nhân dân tỉnh Đắk Nông</t>
  </si>
  <si>
    <t>Nghị quyết số 30/2017/NQ-HĐND ngày 11 tháng 10 năm 2017 của Hội đồng nhân dân tỉnh Đắk Lắk</t>
  </si>
  <si>
    <t>Nghị quyết số 59/2017/NQ-HĐND ngày 08 tháng 12 năm 2017của Hội đồng nhân dân tỉnh Lâm Đồng</t>
  </si>
  <si>
    <t>Mức chi không quá 300.000 đồng/ngày/người</t>
  </si>
  <si>
    <t>Mức chi không quá 250.000 đồng/ngày/người đối với công tác điều tra, thuê khoán bảo vệ công trường, kho tạm 24/24 giờ và không quá 350.000 đồng/ngày/người đối với công tác đào thăm dò, khai quật khảo cổ, phân loại chỉnh lý di vật</t>
  </si>
  <si>
    <t>4.000.000 đồng/báo cáo</t>
  </si>
  <si>
    <t>12.000.000 đồng/báo cáo</t>
  </si>
  <si>
    <t>150.000 đồng/bản</t>
  </si>
  <si>
    <t>250.000 đồng/bản</t>
  </si>
  <si>
    <t>450.000 đồng/bản</t>
  </si>
  <si>
    <t>25.000 đồng/ảnh</t>
  </si>
  <si>
    <t>30.000 đồng/phiếu</t>
  </si>
  <si>
    <t>Mức chi không quá 300.000 đồng/người/ngày.</t>
  </si>
  <si>
    <t xml:space="preserve"> Được thực hiện theo hợp
đồng trên cơ sở khối lượng công việc thực tế và trong phạm vi dự toán kinh phí
đã được cấp có thẩm quyền giao</t>
  </si>
  <si>
    <t>Căn cứ định mức quy định hiện hành, giá thực tế tại địa phương tại thời điểm thăm dò, khai quật và được thỏa thuận trong hợp đồng kinh tế trình cấp có thẩm quyền
phê duyệt</t>
  </si>
  <si>
    <t>Định mức quy định hiện hành hoặc mức giá
thực tế trên địa bàn và trong phạm vi dự toán được cấp thẩm quyền duyệt theo
nguyên tắc tiết kiệm, hiệu quả.</t>
  </si>
  <si>
    <t>Định mức quy định hiện hành, đơn giá do tỉnh ban hành theo quy định của Luật Giá và các văn bản hướng dẫn Luật hoặc mức giá thực tế trên địa bàn và trong phạm vi dự toán được duyệt theo nguyên tắc tiết kiệm, hiệu quả</t>
  </si>
  <si>
    <t>Áp dụng trực tiếp Thông tư số 67/2019/TT-BTC</t>
  </si>
  <si>
    <t>(Kèm theo Tờ trình số:      /STC-HCSN ngày 13 tháng 11 năm 2020 của Sở Tài chính)</t>
  </si>
  <si>
    <r>
      <t xml:space="preserve">Thuyết minh cách xách định mức chi:
</t>
    </r>
    <r>
      <rPr>
        <sz val="13"/>
        <color theme="1"/>
        <rFont val="Cambria"/>
        <family val="1"/>
        <scheme val="major"/>
      </rPr>
      <t>- Chi thù lao đối với chuyên gia tư vấn khoa học cho công tác thăm dò, khai quật khảo cổ lấy bằng với 04 tỉnh Tây nguyên.
- Mức chi viết báo cáo kết quả thăm dò, khai quật khảo cổ: Mức chi của Thông tư số 67/2019/TT-BTC ngày 23/9/2019 so với Thông tư liên tịch số 104/2007/TTLT/BTC-BVHTTDL ngày 30/8/2007 không tăng nên sử dụng mức chi cũ của Quyết định số 10/2008/QĐ-UBND ngày 17/01/2008.</t>
    </r>
  </si>
  <si>
    <t>Cấp</t>
  </si>
  <si>
    <t>Dự thảo tỉnh Gia Lai</t>
  </si>
  <si>
    <t>Cấp tỉnh</t>
  </si>
  <si>
    <t>Cấp huyện</t>
  </si>
  <si>
    <t>Cấp xã</t>
  </si>
  <si>
    <t>Tặng quà lưu niệm</t>
  </si>
  <si>
    <t>1.000.000 đồng/lần
(Không quá 3.000.000 đồng/năm)</t>
  </si>
  <si>
    <t>500.000 đồng/lần
(Không quá 2 lần/năm)</t>
  </si>
  <si>
    <t>Thăm hỏi khi ốm đau</t>
  </si>
  <si>
    <t>1.500.000 đồng/người/năm</t>
  </si>
  <si>
    <t>800.000 đồng/người/năm</t>
  </si>
  <si>
    <t>5.000.000 đồng/người/năm</t>
  </si>
  <si>
    <t>Mức chi tại Quyết định 04/2024/QĐ-TTg ngày 22/3/2024 của Thủ tướng Chính phủ</t>
  </si>
  <si>
    <t>Chi hỗ trợ gia đình gặp khó khăn</t>
  </si>
  <si>
    <t>1.000.000 đồng/người/năm</t>
  </si>
  <si>
    <t>500.000 đồng/người/năm</t>
  </si>
  <si>
    <t>Phúng viếng khi cá nhân qua đời (bao gồm cả vòng hoa)</t>
  </si>
  <si>
    <t>4.000.000 đồng/người/năm</t>
  </si>
  <si>
    <r>
      <t xml:space="preserve">Tặng quà chúc mừng nhân ngày Tết nguyên đán, ngày lễ hoặc ngày lễ trọng </t>
    </r>
    <r>
      <rPr>
        <i/>
        <sz val="10"/>
        <color theme="1"/>
        <rFont val="Times New Roman"/>
        <family val="1"/>
      </rPr>
      <t>(ngày lễ kỷ niệm trọng thể nhất của từng dân tộc)</t>
    </r>
  </si>
  <si>
    <t>3.200.000 đồng/người/năm</t>
  </si>
  <si>
    <t>2.400.000 đồng/người/năm</t>
  </si>
  <si>
    <t>500.000 đồng/đại biểu</t>
  </si>
  <si>
    <t>3.000.000 đồng/người/năm</t>
  </si>
  <si>
    <t>2.000.000 đồng/người/năm</t>
  </si>
  <si>
    <t>Không quy định</t>
  </si>
  <si>
    <t>Tỷ lệ tăng (%)</t>
  </si>
  <si>
    <t>Không quy định ở địa phương</t>
  </si>
  <si>
    <t>Mức quy định tại Quyết định 76/2013/QĐ-TTg ngày 12/12/2013 của Thủ tướng Chính phủ và Nghị quyết số 74/2017/NQ-HĐND ngày 07/12/2017 của HĐND tỉnh</t>
  </si>
  <si>
    <t xml:space="preserve">MỨC CHI ĐÓN TIẾP, THĂM HỎI, CHÚC MỪNG ĐỐI VỚI MỘT SỐ ĐỐI TƯỢNG DO UBMTTQ CÁC CẤP THỰC HIỆN TRÊN ĐỊA BÀN TỈNH GIA LAI
</t>
  </si>
  <si>
    <t>Ghi chú</t>
  </si>
  <si>
    <t>PHỤ LỤC</t>
  </si>
  <si>
    <t>(Kèm theo Công văn số:      /STC-HCSN ngày     /    /2024 của Sở Tài chính)</t>
  </si>
  <si>
    <t>2.500.000 đồng/người/năm</t>
  </si>
  <si>
    <t>1.250.000 đồng/người/năm</t>
  </si>
  <si>
    <t>625.000 đồng/người/năm</t>
  </si>
  <si>
    <t>tối đa 5.000.000 đồng/người/năm</t>
  </si>
  <si>
    <t>tối đa 1.000.000 đồng/lần
(Không quá 3.000.000 đồng/năm)</t>
  </si>
  <si>
    <t>tối đa 4.000.000 đồng/người/năm</t>
  </si>
  <si>
    <t>Số kinh phí thực hiện năm 2023 (đồng)</t>
  </si>
  <si>
    <t>Số đối tượng thực hiện năm 2023</t>
  </si>
  <si>
    <t>Dự kiến mức chi tại dự thảo Nghị quyết</t>
  </si>
  <si>
    <t>Dự kiến kinh phí theo  mức tối đa của Quyết định 04/2024/QĐ-TTg</t>
  </si>
  <si>
    <t xml:space="preserve">Kinh phí thực hiện </t>
  </si>
  <si>
    <t>Năm 2023, UBMT tỉnh chi mức 500.000 đồng/người/năm</t>
  </si>
  <si>
    <t>1.000.000 đồng/lần
(Không quá 3.000.000 đồng/người/năm)</t>
  </si>
  <si>
    <t>Mức quy định tại Quyết định 76/2013/QĐ-TTg ngày 12/12/2013 của Thủ tướng Chính phủ</t>
  </si>
  <si>
    <t>Nghị quyết số 74/2017/NQ-HĐND ngày 07/12/2017 của HĐND tỉnh</t>
  </si>
  <si>
    <t>Cấp TW</t>
  </si>
  <si>
    <t>2.000.000 đồng/người</t>
  </si>
  <si>
    <t>1.000.000 đồng/người</t>
  </si>
  <si>
    <t>500.000 đồng/người</t>
  </si>
  <si>
    <t>Mức chi tương đương theo tỷ lệ quy định tại Quyết định 76/2013/QĐ-TTg: Mức chi cấp tỉnh bằng 50% mức chi cấp TW, cấp huyện bằng 50% mức tỉnh, cấp xã bằng 50% mức huyện</t>
  </si>
  <si>
    <t xml:space="preserve"> Mức chi tương đương theo tỷ lệ quy định tại Quyết định 76/2013/QĐ-TTg: Mức chi cấp tỉnh bằng 50% mức chi cấp TW, cấp huyện gần bằng 60% cấp tỉnh, cấp xã bằng 33% cấp huyện</t>
  </si>
  <si>
    <t>(Kèm theo Công văn  ngày     /    /2024 của Phòng TCHCSN)</t>
  </si>
  <si>
    <t>Nghị quyết 45/2024/NQ-HĐND ngày 12/12/2024 của HĐND tỉnh Bình Định (cũ)</t>
  </si>
  <si>
    <t>Nghị quyết 76/2024/NQ-HĐND ngày 10/7/2024 của HĐND tỉnh Gia Lai (cũ)</t>
  </si>
  <si>
    <t>Tặng quà chúc mừng nhân ngày Tết nguyên đán, ngày lễ hoặc ngày lễ trọng</t>
  </si>
  <si>
    <t>1.000.000 đồng/người/lần</t>
  </si>
  <si>
    <t>500.000 đồng/người/lần</t>
  </si>
  <si>
    <t>750.000 đồng/người/lần</t>
  </si>
  <si>
    <t>500.000đồng/người/lần</t>
  </si>
  <si>
    <t>Không quá 2 lần/người/năm</t>
  </si>
  <si>
    <t>Không quá 1.000.000 đồng/người/năm</t>
  </si>
  <si>
    <t>Chi thăm hỏi khi ốm đau hoặc gặp khó khăn về kinh tế</t>
  </si>
  <si>
    <t>750.000 đồng/người/năm</t>
  </si>
  <si>
    <t>Chi phúng viếng khi cá nhân qua đời (bao gồm cả vòng hoa)</t>
  </si>
  <si>
    <t>Dự kiến mức chi tại dự thảo nghị quyết Gia Lai mới</t>
  </si>
  <si>
    <t>TT</t>
  </si>
  <si>
    <t>Nội dung</t>
  </si>
  <si>
    <t>I</t>
  </si>
  <si>
    <t>Theo quy định hiện hành</t>
  </si>
  <si>
    <t>II</t>
  </si>
  <si>
    <t>Chi tổ chức hội nghị</t>
  </si>
  <si>
    <t>Chi hội nghị triển khai, sơ kết, tổng kết của Ủy ban Mặt trận Tổ quốc Việt Nam và các tổ chức chính trị - xã hội cấp tỉnh và cấp xã</t>
  </si>
  <si>
    <t>Chi hội nghị đối thoại, tọa đàm, hội thảo ngoài các khoản chi theo quy định tại Mục II, khoản 1 quy định này) được chi một số khoản sau:</t>
  </si>
  <si>
    <t>-</t>
  </si>
  <si>
    <t>Chủ trì cuộc họp</t>
  </si>
  <si>
    <t>150.000 đồng/người/cuộc họp</t>
  </si>
  <si>
    <t>Thành viên tham dự cuộc họp</t>
  </si>
  <si>
    <t>100.000 đồng/người/cuộc họp</t>
  </si>
  <si>
    <t>Chi báo cáo tham luận theo đơn đặt hàng</t>
  </si>
  <si>
    <t>500.000 đồng/bài viết</t>
  </si>
  <si>
    <t>120.000 đồng/người/cuộc họp</t>
  </si>
  <si>
    <t>80.000 đồng/người/cuộc họp</t>
  </si>
  <si>
    <t>400.000 đồng/bài viết</t>
  </si>
  <si>
    <t>III</t>
  </si>
  <si>
    <t>IV</t>
  </si>
  <si>
    <t>Chi bồi dưỡng thành viên tham gia đoàn giám sát, phản biện xã hội:</t>
  </si>
  <si>
    <t>Thành viên chính thức của đoàn giám sát</t>
  </si>
  <si>
    <t>120.000 đồng/người/ngày</t>
  </si>
  <si>
    <t>Các thành viên khác</t>
  </si>
  <si>
    <t>80.000 đồng/người/ngày</t>
  </si>
  <si>
    <t>50.000 đồng/người/ngày</t>
  </si>
  <si>
    <t>V</t>
  </si>
  <si>
    <t>2.400.000 đồng/báo cáo hoặc văn bản</t>
  </si>
  <si>
    <t>1.600.000 đồng/báo cáo hoặc văn bản</t>
  </si>
  <si>
    <t>VI</t>
  </si>
  <si>
    <t>Các khoản chi khác:</t>
  </si>
  <si>
    <t>Trong phạm vi kinh phí phục vụ công tác giám sát, phản biện xã hội được cơ quan có thẩm quyền giao, căn cứ tình hình thực tế triển khai công việc, Thủ trưởng các cơ quan, đơn vị quyết định việc chi tiêu cho các nội dung công việc thực tế phát sinh, đảm bảo theo đúng các quy định của pháp luật hiện hành và đảm bảo tiết kiệm, hiệu quả.</t>
  </si>
  <si>
    <t>Nghị quyết 59/2017/NQ-HĐND ngày 14 tháng 7 năm 2017 của HĐND tỉnh Bình Định (cũ)</t>
  </si>
  <si>
    <t>Nghị quyết số 67/2017/NQ-HĐND ngày 13 tháng 7 năm 2017 của HĐND tỉnh Gia Lai (cũ)</t>
  </si>
  <si>
    <t>Mức chi tại Thông tư số 337/2016/TT-BTC ngày 28 tháng 12 năm 2016 của Bộ trưởng Bộ Tài chính</t>
  </si>
  <si>
    <t>60.000 đồng/người/cuộc họp</t>
  </si>
  <si>
    <t>300.000 đồng/bài viết</t>
  </si>
  <si>
    <t>60.000 đồng/người/ngày</t>
  </si>
  <si>
    <t>40.000 đồng/người/ngày</t>
  </si>
  <si>
    <t>1.300.000 đồng/báo cáo hoặc văn bản</t>
  </si>
  <si>
    <t>Theo quy định tại Nghị quyết số 01/2025/NQ-HĐND ngày 22 tháng 7 năm 2025 của HĐND tỉnh Gia Lai quy định chế độ công tác phí, chi tổ chức hội nghị trên địa bàn tỉnh Gia Lai</t>
  </si>
  <si>
    <t xml:space="preserve">Thực hiện theo quy định tại Thông tư số
97/2010/TT-BTC ngày 06/7/2010 của Bộ Tài chính quy định chế độ công tác
phí, chế độ chi tổ chức các cuộc hội nghị đối với các cơ quan nhà nước và đơn vị
sự nghiệp công lập.
</t>
  </si>
  <si>
    <t>- Chủ trì cuộc họp: 150.000 đồng/người/cuộc họp.
- Thành viên tham dự cuộc họp: 100.000 đồng/người/cuộc họp.
- Chi báo cáo tham luận theo đơn đặt hàng: 500.000 đồng/bài viết.</t>
  </si>
  <si>
    <t>1.000.000 đồng/báo cáo kết quả thẩm định hoặc tư vấn.</t>
  </si>
  <si>
    <t>Nội dung này chỉ áp dụng cho Ủy ban Mặt trận Tổ quốc Việt Nam và các tổ chức chính trị - xã hội cấp tỉnh: 1.200.000 đồng/báo cáo kết quả thẩm định hoặc tư vấn</t>
  </si>
  <si>
    <t xml:space="preserve">Thành viên chính thức của đoàn giám sát: 100.000 đồng/người/ngày; các thành viên khác: 70.000 đồng/người/ngày. </t>
  </si>
  <si>
    <t xml:space="preserve">2.000.000 đồng/báo cáo hoặc văn bản </t>
  </si>
  <si>
    <r>
      <t xml:space="preserve">Chi công tác phí cho các đoàn công tác chỉ đạo, kiểm tra, giám sát, khảo sát của Ủy ban Mặt trận Tổ quốc Việt Nam và các tổ chức chính trị - xã hội cấp tỉnh và cấp xã: </t>
    </r>
    <r>
      <rPr>
        <sz val="11"/>
        <color theme="1"/>
        <rFont val="Times New Roman"/>
        <family val="1"/>
      </rPr>
      <t>Thanh toán công tác phí, tiền thuê chỗ ở nơi công tác, phương tiện phục vụ công tác giám sát, phản biện xã hội.</t>
    </r>
  </si>
  <si>
    <r>
      <t xml:space="preserve">Ủy ban Mặt trận Tổ quốc Việt Nam và các tổ chức chính trị - xã hội </t>
    </r>
    <r>
      <rPr>
        <b/>
        <sz val="11"/>
        <color theme="1"/>
        <rFont val="Times New Roman"/>
        <family val="1"/>
      </rPr>
      <t>cấp tỉnh</t>
    </r>
  </si>
  <si>
    <r>
      <t xml:space="preserve">Ủy ban Mặt trận Tổ quốc Việt Nam và các tổ chức chính trị - xã hội </t>
    </r>
    <r>
      <rPr>
        <b/>
        <sz val="11"/>
        <color theme="1"/>
        <rFont val="Times New Roman"/>
        <family val="1"/>
      </rPr>
      <t>cấp huyện</t>
    </r>
  </si>
  <si>
    <r>
      <t xml:space="preserve">Ủy ban Mặt trận Tổ quốc Việt Nam và các tổ chức chính trị - xã hội </t>
    </r>
    <r>
      <rPr>
        <b/>
        <sz val="11"/>
        <color theme="1"/>
        <rFont val="Times New Roman"/>
        <family val="1"/>
      </rPr>
      <t>cấp xã</t>
    </r>
  </si>
  <si>
    <t>Thực hiện theo quy định tại Thông tư số
97/2010/TT-BTC ngày 06/7/2010 của Bộ Tài chính quy định chế độ công tác
phí, chế độ chi tổ chức các cuộc hội nghị đối với các cơ quan nhà nước và đơn vị
sự nghiệp công lập.</t>
  </si>
  <si>
    <r>
      <t xml:space="preserve">Nội dung này chỉ áp dụng cho Ủy ban Mặt trận Tổ quốc Việt Nam và các tổ chức chính trị - xã hội </t>
    </r>
    <r>
      <rPr>
        <b/>
        <sz val="11"/>
        <color theme="1"/>
        <rFont val="Times New Roman"/>
        <family val="1"/>
      </rPr>
      <t xml:space="preserve">cấp tỉnh: </t>
    </r>
    <r>
      <rPr>
        <sz val="11"/>
        <color theme="1"/>
        <rFont val="Times New Roman"/>
        <family val="1"/>
      </rPr>
      <t>1.200.000 đồng/báo cáo kết quả thẩm định hoặc tư vấn</t>
    </r>
  </si>
  <si>
    <t>Khoản 1 Điều 5 Thông tư số 337/2016/TT-BTC</t>
  </si>
  <si>
    <t>Điểm a khoản 2 Điều 5 Thông tư số 337/2016/TT-BTC</t>
  </si>
  <si>
    <t>Điểm b khoản 2 Điều 5 Thông tư số 337/2016/TT-BTC</t>
  </si>
  <si>
    <t>Khoản 6 Điều 5 Thông tư số 337/2016/TT-BTC</t>
  </si>
  <si>
    <t>CƠ QUAN, ĐƠN VỊ</t>
  </si>
  <si>
    <t>KINH PHÍ ĐÃ THỰC HIỆN</t>
  </si>
  <si>
    <t>TRONG ĐÓ</t>
  </si>
  <si>
    <t>NĂM 2024</t>
  </si>
  <si>
    <t>NĂM 2025</t>
  </si>
  <si>
    <t>KINH PHÍ DỰ KIẾN NĂM 2026</t>
  </si>
  <si>
    <t>GHI CHÚ</t>
  </si>
  <si>
    <t>ĐVT: đồng</t>
  </si>
  <si>
    <t>PHỤ LỤC KINH PHÍ 
Về hoạt động giám sát, phản biện xã hội của Ủy ban Mặt trận Tổ quốc Việt Nam và các tổ chức chính trị - xã hội các cấp trên địa bàn tỉnh Gia Lai</t>
  </si>
  <si>
    <t>PHỤ LỤC SỐ 02</t>
  </si>
  <si>
    <t>PHỤ LỤC SỐ 01</t>
  </si>
  <si>
    <t>(Kèm theo Tờ trình số:    /TTr-STC ngày   /   /2026 của Sở Tài chính)</t>
  </si>
  <si>
    <t>PHỤ LỤC SO SÁNH MỨC CHI ĐÃ BAN HÀNH VÀ DỰ KIẾN THỰC HIỆN</t>
  </si>
  <si>
    <t>(Kèm theo Công văn số:      /STC-TCHCSN ngày    /    /2026 của của Sở Tài chính)</t>
  </si>
  <si>
    <r>
      <t>Chi xây dựng báo cáo kết quả giám sát,</t>
    </r>
    <r>
      <rPr>
        <sz val="11"/>
        <color theme="1"/>
        <rFont val="Times New Roman"/>
        <family val="1"/>
      </rPr>
      <t xml:space="preserve"> </t>
    </r>
    <r>
      <rPr>
        <b/>
        <sz val="11"/>
        <color theme="1"/>
        <rFont val="Times New Roman"/>
        <family val="1"/>
      </rPr>
      <t>phản biện xã hội (báo cáo theo định kỳ, báo cáo kết quả giám sát, phản biện xã hội theo chuyên đề được giao); văn bản kiến nghị (tính cho sản phẩm cuối cùng, bao gồm cả tiếp thu, chỉnh lý) (*)</t>
    </r>
  </si>
  <si>
    <r>
      <t>Chi thuê chuyên gia thẩm định, chuyên gia tư vấn độc lập trong trường hợp nội dung giám sát, phản biện xã hội thuộc lĩnh vực</t>
    </r>
    <r>
      <rPr>
        <sz val="11"/>
        <color theme="1"/>
        <rFont val="Times New Roman"/>
        <family val="1"/>
      </rPr>
      <t xml:space="preserve"> </t>
    </r>
    <r>
      <rPr>
        <b/>
        <sz val="11"/>
        <color theme="1"/>
        <rFont val="Times New Roman"/>
        <family val="1"/>
      </rPr>
      <t xml:space="preserve">chuyên môn phức tạp  </t>
    </r>
  </si>
  <si>
    <t>Khoản 3 Điều 5 Thông tư số 337/2016/TT-BTC (*)</t>
  </si>
  <si>
    <t>Khoản 4 Điều 5 Thông tư số 337/2016/TT-BTC (*)</t>
  </si>
  <si>
    <t>Khoản 5 Điều 5 Thông tư số 337/2016/TT-BTC (*)</t>
  </si>
  <si>
    <r>
      <t>(*) Căn cứ khoản 2 Điều 7 Thông tư số 337/2016/TT-BTC của Bộ trưởng Bộ Tài chính, quy định:“Căn cứ tình hình thực tế tại địa phương và khả năng cân đối ngân sách địa phương, Ủy ban nhân dân tỉnh, thành phố trực thuộc Trung ương trình Hội đồng nhân dân cùng cấp quyết định nội dung, mức chi cụ thể cho phù hợp nhưng tối đa không vượt quá mức tối đa quy định tại Điều 5 Thông tư này.</t>
    </r>
    <r>
      <rPr>
        <b/>
        <sz val="11"/>
        <color theme="1"/>
        <rFont val="Times New Roman"/>
        <family val="1"/>
      </rPr>
      <t xml:space="preserve"> Trường hợp cần thiết do yêu cầu công việc, Ủy ban nhân dân tỉnh, thành phố trực thuộc Trung ương trình Hội đồng nhân dân cùng cấp quyết định mức chi cao hơn nhưng </t>
    </r>
    <r>
      <rPr>
        <b/>
        <u/>
        <sz val="11"/>
        <color theme="1"/>
        <rFont val="Times New Roman"/>
        <family val="1"/>
      </rPr>
      <t>không vượt quá 20%</t>
    </r>
    <r>
      <rPr>
        <b/>
        <sz val="11"/>
        <color theme="1"/>
        <rFont val="Times New Roman"/>
        <family val="1"/>
      </rPr>
      <t xml:space="preserve"> mức chi quy định tại Điều 5 Thông tư này</t>
    </r>
    <r>
      <rPr>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</si>
</sst>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7" x14ac:knownFonts="1">
    <font>
      <sz val="11"/>
      <color theme="1"/>
      <name val="Calibri"/>
      <family val="2"/>
      <scheme val="minor"/>
    </font>
    <font>
      <sz val="11"/>
      <color theme="1"/>
      <name val="Calibri"/>
      <family val="2"/>
      <scheme val="minor"/>
    </font>
    <font>
      <b/>
      <sz val="16"/>
      <color theme="1"/>
      <name val="Cambria"/>
      <family val="1"/>
      <scheme val="major"/>
    </font>
    <font>
      <sz val="11"/>
      <color theme="1"/>
      <name val="Cambria"/>
      <family val="1"/>
      <scheme val="major"/>
    </font>
    <font>
      <i/>
      <sz val="13"/>
      <color theme="1"/>
      <name val="Cambria"/>
      <family val="1"/>
      <scheme val="major"/>
    </font>
    <font>
      <i/>
      <sz val="12"/>
      <color theme="1"/>
      <name val="Cambria"/>
      <family val="1"/>
      <scheme val="major"/>
    </font>
    <font>
      <b/>
      <sz val="13"/>
      <color theme="1"/>
      <name val="Cambria"/>
      <family val="1"/>
      <scheme val="major"/>
    </font>
    <font>
      <b/>
      <sz val="11"/>
      <color theme="1"/>
      <name val="Cambria"/>
      <family val="1"/>
      <scheme val="major"/>
    </font>
    <font>
      <sz val="13"/>
      <color theme="1"/>
      <name val="Cambria"/>
      <family val="1"/>
      <scheme val="major"/>
    </font>
    <font>
      <u/>
      <sz val="13"/>
      <color theme="1"/>
      <name val="Cambria"/>
      <family val="1"/>
      <scheme val="major"/>
    </font>
    <font>
      <b/>
      <u/>
      <sz val="13"/>
      <color theme="1"/>
      <name val="Cambria"/>
      <family val="1"/>
      <scheme val="major"/>
    </font>
    <font>
      <sz val="10"/>
      <color theme="1"/>
      <name val="Times New Roman"/>
      <family val="1"/>
    </font>
    <font>
      <b/>
      <sz val="10"/>
      <color theme="1"/>
      <name val="Times New Roman"/>
      <family val="1"/>
    </font>
    <font>
      <i/>
      <sz val="10"/>
      <color theme="1"/>
      <name val="Times New Roman"/>
      <family val="1"/>
    </font>
    <font>
      <sz val="11"/>
      <color theme="1"/>
      <name val="Times New Roman"/>
      <family val="1"/>
    </font>
    <font>
      <b/>
      <sz val="11"/>
      <color theme="1"/>
      <name val="Times New Roman"/>
      <family val="1"/>
    </font>
    <font>
      <b/>
      <u/>
      <sz val="11"/>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164" fontId="1" fillId="0" borderId="0" applyFont="0" applyFill="0" applyBorder="0" applyAlignment="0" applyProtection="0"/>
  </cellStyleXfs>
  <cellXfs count="141">
    <xf numFmtId="0" fontId="0" fillId="0" borderId="0" xfId="0"/>
    <xf numFmtId="0" fontId="3" fillId="0" borderId="0" xfId="0" applyFont="1"/>
    <xf numFmtId="0" fontId="5" fillId="0" borderId="0"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xf>
    <xf numFmtId="0" fontId="7" fillId="0" borderId="0" xfId="0" applyFont="1"/>
    <xf numFmtId="0" fontId="6"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165" fontId="7" fillId="0" borderId="0" xfId="1" applyNumberFormat="1" applyFont="1"/>
    <xf numFmtId="3" fontId="6"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3" fontId="11" fillId="0" borderId="1" xfId="0" applyNumberFormat="1" applyFont="1" applyBorder="1" applyAlignment="1">
      <alignment horizontal="left" vertical="center" wrapText="1"/>
    </xf>
    <xf numFmtId="0" fontId="11" fillId="0" borderId="0" xfId="0" applyFont="1"/>
    <xf numFmtId="0" fontId="12" fillId="0" borderId="0" xfId="0" applyFont="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3" fontId="11" fillId="0" borderId="1" xfId="0" applyNumberFormat="1" applyFont="1" applyBorder="1"/>
    <xf numFmtId="3" fontId="11" fillId="0" borderId="1" xfId="0" applyNumberFormat="1" applyFont="1" applyBorder="1" applyAlignment="1">
      <alignment horizontal="center" vertical="center" wrapText="1"/>
    </xf>
    <xf numFmtId="0" fontId="11" fillId="0" borderId="1" xfId="0" applyFont="1" applyBorder="1" applyAlignment="1">
      <alignment vertical="center" wrapText="1"/>
    </xf>
    <xf numFmtId="9"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2" fillId="0" borderId="5" xfId="0" applyFont="1" applyBorder="1" applyAlignment="1">
      <alignment vertical="center" wrapText="1"/>
    </xf>
    <xf numFmtId="3" fontId="11" fillId="0" borderId="2"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right" vertical="center" wrapText="1"/>
    </xf>
    <xf numFmtId="0" fontId="11" fillId="0" borderId="1" xfId="0" applyFont="1" applyBorder="1" applyAlignment="1">
      <alignment horizontal="right" vertical="center" wrapText="1"/>
    </xf>
    <xf numFmtId="3" fontId="11"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0" fontId="11" fillId="0" borderId="0" xfId="0" applyFont="1" applyAlignment="1">
      <alignment horizontal="right"/>
    </xf>
    <xf numFmtId="0" fontId="12" fillId="0" borderId="1" xfId="0" applyFont="1" applyBorder="1" applyAlignment="1">
      <alignment horizontal="center"/>
    </xf>
    <xf numFmtId="0" fontId="11" fillId="0" borderId="0" xfId="0" applyFont="1" applyAlignment="1">
      <alignment horizontal="center"/>
    </xf>
    <xf numFmtId="3" fontId="12" fillId="0" borderId="1" xfId="0" applyNumberFormat="1" applyFont="1" applyBorder="1" applyAlignment="1">
      <alignment horizontal="center"/>
    </xf>
    <xf numFmtId="9" fontId="11" fillId="0" borderId="1" xfId="0" applyNumberFormat="1" applyFont="1" applyBorder="1" applyAlignment="1">
      <alignment horizontal="center" vertical="center" wrapText="1"/>
    </xf>
    <xf numFmtId="0" fontId="11" fillId="0" borderId="1" xfId="0" applyFont="1" applyBorder="1"/>
    <xf numFmtId="3" fontId="11" fillId="0" borderId="1" xfId="0" applyNumberFormat="1" applyFont="1" applyBorder="1" applyAlignment="1">
      <alignment vertical="center"/>
    </xf>
    <xf numFmtId="0" fontId="12" fillId="0" borderId="2" xfId="0" applyFont="1" applyBorder="1" applyAlignment="1">
      <alignment horizontal="right" vertical="center" wrapText="1"/>
    </xf>
    <xf numFmtId="3" fontId="11" fillId="0" borderId="2" xfId="0" applyNumberFormat="1" applyFont="1" applyBorder="1" applyAlignment="1">
      <alignment horizontal="right" vertical="center" wrapText="1"/>
    </xf>
    <xf numFmtId="3" fontId="11" fillId="0" borderId="3" xfId="0" applyNumberFormat="1" applyFont="1" applyBorder="1" applyAlignment="1">
      <alignment horizontal="right" vertical="center" wrapText="1"/>
    </xf>
    <xf numFmtId="3" fontId="11" fillId="0" borderId="4" xfId="0" applyNumberFormat="1" applyFont="1" applyBorder="1" applyAlignment="1">
      <alignment horizontal="right" vertical="center" wrapText="1"/>
    </xf>
    <xf numFmtId="3" fontId="11" fillId="0" borderId="1" xfId="0" applyNumberFormat="1" applyFont="1" applyBorder="1" applyAlignment="1">
      <alignment horizontal="right" vertical="center"/>
    </xf>
    <xf numFmtId="3" fontId="11" fillId="0" borderId="3" xfId="0" applyNumberFormat="1" applyFont="1" applyBorder="1" applyAlignment="1">
      <alignment horizontal="right"/>
    </xf>
    <xf numFmtId="3" fontId="11" fillId="0" borderId="4" xfId="0" applyNumberFormat="1" applyFont="1" applyBorder="1" applyAlignment="1">
      <alignment horizontal="right"/>
    </xf>
    <xf numFmtId="3" fontId="11" fillId="0" borderId="1" xfId="0" applyNumberFormat="1" applyFont="1" applyBorder="1" applyAlignment="1">
      <alignment horizontal="right"/>
    </xf>
    <xf numFmtId="0" fontId="11" fillId="0" borderId="1" xfId="0" applyFont="1" applyBorder="1" applyAlignment="1">
      <alignment horizontal="center"/>
    </xf>
    <xf numFmtId="0" fontId="11" fillId="0" borderId="4" xfId="0" applyFont="1" applyBorder="1" applyAlignment="1">
      <alignment horizontal="center" vertical="center" wrapText="1"/>
    </xf>
    <xf numFmtId="3" fontId="11" fillId="0" borderId="4" xfId="0" applyNumberFormat="1" applyFont="1" applyBorder="1" applyAlignment="1">
      <alignment horizontal="righ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0" xfId="0" applyFont="1" applyBorder="1"/>
    <xf numFmtId="0" fontId="14" fillId="0" borderId="0" xfId="0" applyFont="1"/>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xf numFmtId="0" fontId="13" fillId="0" borderId="0" xfId="0" applyFont="1" applyAlignment="1">
      <alignment vertical="center" wrapText="1"/>
    </xf>
    <xf numFmtId="0" fontId="14" fillId="0" borderId="0" xfId="0" applyFont="1" applyAlignment="1">
      <alignment vertical="center"/>
    </xf>
    <xf numFmtId="0" fontId="12" fillId="0" borderId="0" xfId="0" applyFont="1" applyAlignment="1">
      <alignment vertical="center" wrapText="1"/>
    </xf>
    <xf numFmtId="0" fontId="15" fillId="0" borderId="0" xfId="0" applyFont="1"/>
    <xf numFmtId="0" fontId="13" fillId="0" borderId="0" xfId="0" applyFont="1" applyAlignment="1">
      <alignment horizontal="right"/>
    </xf>
    <xf numFmtId="0" fontId="15"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0" xfId="0" applyFont="1" applyFill="1"/>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0" borderId="0" xfId="0" applyFont="1" applyAlignment="1">
      <alignment horizontal="justify" vertical="center" wrapText="1"/>
    </xf>
    <xf numFmtId="0" fontId="9" fillId="0" borderId="0" xfId="0" applyFont="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0" borderId="3"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3" fontId="11" fillId="0" borderId="2"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2" xfId="0" applyNumberFormat="1" applyFont="1" applyBorder="1" applyAlignment="1">
      <alignment horizontal="right" vertical="center" wrapText="1"/>
    </xf>
    <xf numFmtId="3" fontId="11" fillId="0" borderId="3" xfId="0" applyNumberFormat="1" applyFont="1" applyBorder="1" applyAlignment="1">
      <alignment horizontal="right" vertical="center" wrapText="1"/>
    </xf>
    <xf numFmtId="3" fontId="11" fillId="0" borderId="4" xfId="0" applyNumberFormat="1" applyFont="1" applyBorder="1" applyAlignment="1">
      <alignment horizontal="right"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2" fillId="0" borderId="5" xfId="0" applyFont="1" applyBorder="1" applyAlignment="1">
      <alignment horizontal="center"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quotePrefix="1"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0"/>
  <sheetViews>
    <sheetView zoomScale="85" zoomScaleNormal="85" workbookViewId="0">
      <selection activeCell="A2" sqref="A2:XFD2"/>
    </sheetView>
  </sheetViews>
  <sheetFormatPr defaultColWidth="9" defaultRowHeight="13.8" x14ac:dyDescent="0.25"/>
  <cols>
    <col min="1" max="1" width="5.44140625" style="1" bestFit="1" customWidth="1"/>
    <col min="2" max="2" width="36.33203125" style="1" customWidth="1"/>
    <col min="3" max="10" width="16.6640625" style="1" customWidth="1"/>
    <col min="11" max="11" width="31.44140625" style="1" customWidth="1"/>
    <col min="12" max="16384" width="9" style="1"/>
  </cols>
  <sheetData>
    <row r="1" spans="1:11" ht="20.399999999999999" x14ac:dyDescent="0.25">
      <c r="A1" s="87"/>
      <c r="B1" s="87"/>
      <c r="C1" s="87"/>
      <c r="D1" s="87"/>
      <c r="E1" s="87"/>
      <c r="F1" s="87"/>
      <c r="G1" s="87"/>
      <c r="H1" s="87"/>
      <c r="I1" s="87"/>
      <c r="J1" s="87"/>
    </row>
    <row r="2" spans="1:11" ht="20.399999999999999" x14ac:dyDescent="0.25">
      <c r="A2" s="88" t="s">
        <v>5</v>
      </c>
      <c r="B2" s="88"/>
      <c r="C2" s="88"/>
      <c r="D2" s="88"/>
      <c r="E2" s="88"/>
      <c r="F2" s="88"/>
      <c r="G2" s="88"/>
      <c r="H2" s="88"/>
      <c r="I2" s="88"/>
      <c r="J2" s="88"/>
    </row>
    <row r="3" spans="1:11" ht="16.8" x14ac:dyDescent="0.25">
      <c r="A3" s="89" t="s">
        <v>101</v>
      </c>
      <c r="B3" s="89"/>
      <c r="C3" s="89"/>
      <c r="D3" s="89"/>
      <c r="E3" s="89"/>
      <c r="F3" s="89"/>
      <c r="G3" s="89"/>
      <c r="H3" s="89"/>
      <c r="I3" s="89"/>
      <c r="J3" s="89"/>
    </row>
    <row r="4" spans="1:11" ht="15" x14ac:dyDescent="0.25">
      <c r="A4" s="2"/>
      <c r="B4" s="2"/>
      <c r="C4" s="2"/>
      <c r="D4" s="2"/>
      <c r="E4" s="2"/>
      <c r="F4" s="2"/>
      <c r="G4" s="2"/>
      <c r="H4" s="2"/>
      <c r="I4" s="2"/>
      <c r="J4" s="2"/>
    </row>
    <row r="5" spans="1:11" ht="67.2" x14ac:dyDescent="0.25">
      <c r="A5" s="3" t="s">
        <v>1</v>
      </c>
      <c r="B5" s="3" t="s">
        <v>0</v>
      </c>
      <c r="C5" s="3" t="s">
        <v>7</v>
      </c>
      <c r="D5" s="3" t="s">
        <v>6</v>
      </c>
      <c r="E5" s="3" t="s">
        <v>74</v>
      </c>
      <c r="F5" s="3" t="s">
        <v>8</v>
      </c>
      <c r="G5" s="3" t="s">
        <v>75</v>
      </c>
      <c r="H5" s="3" t="s">
        <v>76</v>
      </c>
      <c r="I5" s="3" t="s">
        <v>77</v>
      </c>
      <c r="J5" s="3" t="s">
        <v>78</v>
      </c>
    </row>
    <row r="6" spans="1:11" s="5" customFormat="1" ht="134.4" x14ac:dyDescent="0.25">
      <c r="A6" s="3">
        <v>1</v>
      </c>
      <c r="B6" s="4" t="s">
        <v>10</v>
      </c>
      <c r="C6" s="3" t="s">
        <v>35</v>
      </c>
      <c r="D6" s="3" t="s">
        <v>59</v>
      </c>
      <c r="E6" s="3" t="s">
        <v>36</v>
      </c>
      <c r="F6" s="3" t="s">
        <v>100</v>
      </c>
      <c r="G6" s="3" t="s">
        <v>36</v>
      </c>
      <c r="H6" s="3" t="s">
        <v>36</v>
      </c>
      <c r="I6" s="3" t="s">
        <v>36</v>
      </c>
      <c r="J6" s="3" t="s">
        <v>36</v>
      </c>
    </row>
    <row r="7" spans="1:11" s="5" customFormat="1" ht="134.4" x14ac:dyDescent="0.25">
      <c r="A7" s="3">
        <v>2</v>
      </c>
      <c r="B7" s="6" t="s">
        <v>9</v>
      </c>
      <c r="C7" s="3" t="s">
        <v>37</v>
      </c>
      <c r="D7" s="3" t="s">
        <v>60</v>
      </c>
      <c r="E7" s="3" t="s">
        <v>38</v>
      </c>
      <c r="F7" s="3" t="s">
        <v>38</v>
      </c>
      <c r="G7" s="3" t="s">
        <v>38</v>
      </c>
      <c r="H7" s="3" t="s">
        <v>38</v>
      </c>
      <c r="I7" s="3" t="s">
        <v>38</v>
      </c>
      <c r="J7" s="3" t="s">
        <v>38</v>
      </c>
    </row>
    <row r="8" spans="1:11" s="5" customFormat="1" ht="121.5" customHeight="1" x14ac:dyDescent="0.25">
      <c r="A8" s="3">
        <v>3</v>
      </c>
      <c r="B8" s="6" t="s">
        <v>11</v>
      </c>
      <c r="C8" s="84" t="s">
        <v>79</v>
      </c>
      <c r="D8" s="84" t="s">
        <v>79</v>
      </c>
      <c r="E8" s="84" t="s">
        <v>80</v>
      </c>
      <c r="F8" s="84" t="s">
        <v>81</v>
      </c>
      <c r="G8" s="84" t="s">
        <v>82</v>
      </c>
      <c r="H8" s="84" t="s">
        <v>83</v>
      </c>
      <c r="I8" s="84" t="s">
        <v>84</v>
      </c>
      <c r="J8" s="84" t="s">
        <v>85</v>
      </c>
    </row>
    <row r="9" spans="1:11" ht="20.25" customHeight="1" x14ac:dyDescent="0.25">
      <c r="A9" s="7" t="s">
        <v>2</v>
      </c>
      <c r="B9" s="8" t="s">
        <v>12</v>
      </c>
      <c r="C9" s="85"/>
      <c r="D9" s="85"/>
      <c r="E9" s="85"/>
      <c r="F9" s="85"/>
      <c r="G9" s="85"/>
      <c r="H9" s="85"/>
      <c r="I9" s="85"/>
      <c r="J9" s="85"/>
    </row>
    <row r="10" spans="1:11" ht="20.25" customHeight="1" x14ac:dyDescent="0.25">
      <c r="A10" s="7" t="s">
        <v>3</v>
      </c>
      <c r="B10" s="9" t="s">
        <v>13</v>
      </c>
      <c r="C10" s="86"/>
      <c r="D10" s="86"/>
      <c r="E10" s="86"/>
      <c r="F10" s="86"/>
      <c r="G10" s="86"/>
      <c r="H10" s="86"/>
      <c r="I10" s="86"/>
      <c r="J10" s="86"/>
    </row>
    <row r="11" spans="1:11" s="5" customFormat="1" ht="369.6" x14ac:dyDescent="0.25">
      <c r="A11" s="3">
        <v>4</v>
      </c>
      <c r="B11" s="4" t="s">
        <v>73</v>
      </c>
      <c r="C11" s="3" t="s">
        <v>39</v>
      </c>
      <c r="D11" s="3" t="s">
        <v>61</v>
      </c>
      <c r="E11" s="3" t="s">
        <v>14</v>
      </c>
      <c r="F11" s="3" t="s">
        <v>100</v>
      </c>
      <c r="G11" s="3" t="s">
        <v>86</v>
      </c>
      <c r="H11" s="3" t="s">
        <v>87</v>
      </c>
      <c r="I11" s="3" t="s">
        <v>14</v>
      </c>
      <c r="J11" s="3" t="s">
        <v>14</v>
      </c>
      <c r="K11" s="10"/>
    </row>
    <row r="12" spans="1:11" s="5" customFormat="1" ht="33.6" x14ac:dyDescent="0.25">
      <c r="A12" s="3">
        <v>5</v>
      </c>
      <c r="B12" s="4" t="s">
        <v>15</v>
      </c>
      <c r="C12" s="3"/>
      <c r="D12" s="3"/>
      <c r="E12" s="3"/>
      <c r="F12" s="3"/>
      <c r="G12" s="3"/>
      <c r="H12" s="3"/>
      <c r="I12" s="3"/>
      <c r="J12" s="3"/>
    </row>
    <row r="13" spans="1:11" ht="50.4" x14ac:dyDescent="0.25">
      <c r="A13" s="7" t="s">
        <v>2</v>
      </c>
      <c r="B13" s="9" t="s">
        <v>16</v>
      </c>
      <c r="C13" s="7" t="s">
        <v>19</v>
      </c>
      <c r="D13" s="7" t="s">
        <v>62</v>
      </c>
      <c r="E13" s="7" t="s">
        <v>19</v>
      </c>
      <c r="F13" s="7" t="s">
        <v>71</v>
      </c>
      <c r="G13" s="7" t="s">
        <v>88</v>
      </c>
      <c r="H13" s="7" t="s">
        <v>88</v>
      </c>
      <c r="I13" s="7" t="s">
        <v>71</v>
      </c>
      <c r="J13" s="7" t="s">
        <v>19</v>
      </c>
    </row>
    <row r="14" spans="1:11" ht="67.2" x14ac:dyDescent="0.25">
      <c r="A14" s="7" t="s">
        <v>3</v>
      </c>
      <c r="B14" s="9" t="s">
        <v>17</v>
      </c>
      <c r="C14" s="7" t="s">
        <v>18</v>
      </c>
      <c r="D14" s="7" t="s">
        <v>63</v>
      </c>
      <c r="E14" s="7" t="s">
        <v>18</v>
      </c>
      <c r="F14" s="7" t="s">
        <v>72</v>
      </c>
      <c r="G14" s="7" t="s">
        <v>89</v>
      </c>
      <c r="H14" s="7" t="s">
        <v>89</v>
      </c>
      <c r="I14" s="7" t="s">
        <v>72</v>
      </c>
      <c r="J14" s="7" t="s">
        <v>18</v>
      </c>
    </row>
    <row r="15" spans="1:11" s="5" customFormat="1" ht="33.6" x14ac:dyDescent="0.25">
      <c r="A15" s="3">
        <v>6</v>
      </c>
      <c r="B15" s="4" t="s">
        <v>20</v>
      </c>
      <c r="C15" s="3"/>
      <c r="D15" s="3"/>
      <c r="E15" s="3"/>
      <c r="F15" s="3"/>
      <c r="G15" s="3"/>
      <c r="H15" s="3"/>
      <c r="I15" s="3"/>
      <c r="J15" s="3"/>
    </row>
    <row r="16" spans="1:11" ht="16.8" x14ac:dyDescent="0.25">
      <c r="A16" s="7" t="s">
        <v>2</v>
      </c>
      <c r="B16" s="9" t="s">
        <v>21</v>
      </c>
      <c r="C16" s="7"/>
      <c r="D16" s="7"/>
      <c r="E16" s="7"/>
      <c r="F16" s="90" t="s">
        <v>100</v>
      </c>
      <c r="G16" s="7"/>
      <c r="H16" s="7"/>
      <c r="I16" s="7"/>
      <c r="J16" s="7"/>
    </row>
    <row r="17" spans="1:10" ht="50.4" x14ac:dyDescent="0.25">
      <c r="A17" s="7"/>
      <c r="B17" s="9" t="s">
        <v>40</v>
      </c>
      <c r="C17" s="7" t="s">
        <v>41</v>
      </c>
      <c r="D17" s="7" t="s">
        <v>64</v>
      </c>
      <c r="E17" s="7" t="s">
        <v>42</v>
      </c>
      <c r="F17" s="91"/>
      <c r="G17" s="7" t="s">
        <v>65</v>
      </c>
      <c r="H17" s="7" t="s">
        <v>65</v>
      </c>
      <c r="I17" s="7" t="s">
        <v>42</v>
      </c>
      <c r="J17" s="7" t="s">
        <v>42</v>
      </c>
    </row>
    <row r="18" spans="1:10" ht="50.4" x14ac:dyDescent="0.25">
      <c r="A18" s="7"/>
      <c r="B18" s="9" t="s">
        <v>43</v>
      </c>
      <c r="C18" s="7" t="s">
        <v>42</v>
      </c>
      <c r="D18" s="7" t="s">
        <v>65</v>
      </c>
      <c r="E18" s="7" t="s">
        <v>48</v>
      </c>
      <c r="F18" s="91"/>
      <c r="G18" s="7" t="s">
        <v>90</v>
      </c>
      <c r="H18" s="7" t="s">
        <v>90</v>
      </c>
      <c r="I18" s="7" t="s">
        <v>48</v>
      </c>
      <c r="J18" s="7" t="s">
        <v>48</v>
      </c>
    </row>
    <row r="19" spans="1:10" ht="50.4" x14ac:dyDescent="0.25">
      <c r="A19" s="7"/>
      <c r="B19" s="9" t="s">
        <v>44</v>
      </c>
      <c r="C19" s="7" t="s">
        <v>49</v>
      </c>
      <c r="D19" s="7" t="s">
        <v>66</v>
      </c>
      <c r="E19" s="7" t="s">
        <v>45</v>
      </c>
      <c r="F19" s="91"/>
      <c r="G19" s="7" t="s">
        <v>91</v>
      </c>
      <c r="H19" s="7" t="s">
        <v>91</v>
      </c>
      <c r="I19" s="7" t="s">
        <v>45</v>
      </c>
      <c r="J19" s="7" t="s">
        <v>45</v>
      </c>
    </row>
    <row r="20" spans="1:10" ht="50.4" x14ac:dyDescent="0.25">
      <c r="A20" s="7"/>
      <c r="B20" s="9" t="s">
        <v>47</v>
      </c>
      <c r="C20" s="7" t="s">
        <v>50</v>
      </c>
      <c r="D20" s="7" t="s">
        <v>67</v>
      </c>
      <c r="E20" s="7" t="s">
        <v>46</v>
      </c>
      <c r="F20" s="91"/>
      <c r="G20" s="7" t="s">
        <v>92</v>
      </c>
      <c r="H20" s="7" t="s">
        <v>92</v>
      </c>
      <c r="I20" s="7" t="s">
        <v>46</v>
      </c>
      <c r="J20" s="7" t="s">
        <v>46</v>
      </c>
    </row>
    <row r="21" spans="1:10" ht="50.4" x14ac:dyDescent="0.25">
      <c r="A21" s="7" t="s">
        <v>3</v>
      </c>
      <c r="B21" s="9" t="s">
        <v>52</v>
      </c>
      <c r="C21" s="7" t="s">
        <v>51</v>
      </c>
      <c r="D21" s="7" t="s">
        <v>68</v>
      </c>
      <c r="E21" s="7" t="s">
        <v>53</v>
      </c>
      <c r="F21" s="91"/>
      <c r="G21" s="7" t="s">
        <v>93</v>
      </c>
      <c r="H21" s="7" t="s">
        <v>93</v>
      </c>
      <c r="I21" s="7" t="s">
        <v>53</v>
      </c>
      <c r="J21" s="7" t="s">
        <v>53</v>
      </c>
    </row>
    <row r="22" spans="1:10" ht="50.4" x14ac:dyDescent="0.25">
      <c r="A22" s="7" t="s">
        <v>4</v>
      </c>
      <c r="B22" s="9" t="s">
        <v>22</v>
      </c>
      <c r="C22" s="7" t="s">
        <v>54</v>
      </c>
      <c r="D22" s="7" t="s">
        <v>69</v>
      </c>
      <c r="E22" s="7" t="s">
        <v>26</v>
      </c>
      <c r="F22" s="91"/>
      <c r="G22" s="7" t="s">
        <v>94</v>
      </c>
      <c r="H22" s="7" t="s">
        <v>94</v>
      </c>
      <c r="I22" s="7" t="s">
        <v>26</v>
      </c>
      <c r="J22" s="7" t="s">
        <v>26</v>
      </c>
    </row>
    <row r="23" spans="1:10" ht="168" x14ac:dyDescent="0.25">
      <c r="A23" s="7" t="s">
        <v>24</v>
      </c>
      <c r="B23" s="9" t="s">
        <v>23</v>
      </c>
      <c r="C23" s="7" t="s">
        <v>55</v>
      </c>
      <c r="D23" s="7" t="s">
        <v>59</v>
      </c>
      <c r="E23" s="7" t="s">
        <v>25</v>
      </c>
      <c r="F23" s="92"/>
      <c r="G23" s="7" t="s">
        <v>25</v>
      </c>
      <c r="H23" s="7" t="s">
        <v>95</v>
      </c>
      <c r="I23" s="7" t="s">
        <v>25</v>
      </c>
      <c r="J23" s="7" t="s">
        <v>25</v>
      </c>
    </row>
    <row r="24" spans="1:10" s="5" customFormat="1" ht="218.4" x14ac:dyDescent="0.25">
      <c r="A24" s="3">
        <v>7</v>
      </c>
      <c r="B24" s="4" t="s">
        <v>27</v>
      </c>
      <c r="C24" s="3" t="s">
        <v>28</v>
      </c>
      <c r="D24" s="3" t="s">
        <v>28</v>
      </c>
      <c r="E24" s="3" t="s">
        <v>28</v>
      </c>
      <c r="F24" s="3" t="s">
        <v>100</v>
      </c>
      <c r="G24" s="3" t="s">
        <v>96</v>
      </c>
      <c r="H24" s="3" t="s">
        <v>28</v>
      </c>
      <c r="I24" s="3" t="s">
        <v>28</v>
      </c>
      <c r="J24" s="3" t="s">
        <v>28</v>
      </c>
    </row>
    <row r="25" spans="1:10" s="5" customFormat="1" ht="268.8" x14ac:dyDescent="0.25">
      <c r="A25" s="3">
        <v>8</v>
      </c>
      <c r="B25" s="4" t="s">
        <v>29</v>
      </c>
      <c r="C25" s="3" t="s">
        <v>56</v>
      </c>
      <c r="D25" s="3" t="s">
        <v>56</v>
      </c>
      <c r="E25" s="3" t="s">
        <v>30</v>
      </c>
      <c r="F25" s="3" t="s">
        <v>100</v>
      </c>
      <c r="G25" s="3" t="s">
        <v>97</v>
      </c>
      <c r="H25" s="3" t="s">
        <v>30</v>
      </c>
      <c r="I25" s="3" t="s">
        <v>30</v>
      </c>
      <c r="J25" s="3" t="s">
        <v>30</v>
      </c>
    </row>
    <row r="26" spans="1:10" s="5" customFormat="1" ht="266.25" customHeight="1" x14ac:dyDescent="0.25">
      <c r="A26" s="3">
        <v>9</v>
      </c>
      <c r="B26" s="4" t="s">
        <v>31</v>
      </c>
      <c r="C26" s="3" t="s">
        <v>57</v>
      </c>
      <c r="D26" s="3" t="s">
        <v>70</v>
      </c>
      <c r="E26" s="3" t="s">
        <v>32</v>
      </c>
      <c r="F26" s="3" t="s">
        <v>100</v>
      </c>
      <c r="G26" s="3" t="s">
        <v>98</v>
      </c>
      <c r="H26" s="3" t="s">
        <v>32</v>
      </c>
      <c r="I26" s="3" t="s">
        <v>99</v>
      </c>
      <c r="J26" s="3" t="s">
        <v>32</v>
      </c>
    </row>
    <row r="27" spans="1:10" s="5" customFormat="1" ht="100.5" customHeight="1" x14ac:dyDescent="0.25">
      <c r="A27" s="3">
        <v>10</v>
      </c>
      <c r="B27" s="4" t="s">
        <v>34</v>
      </c>
      <c r="C27" s="3" t="s">
        <v>58</v>
      </c>
      <c r="D27" s="3" t="s">
        <v>58</v>
      </c>
      <c r="E27" s="3" t="s">
        <v>33</v>
      </c>
      <c r="F27" s="3" t="s">
        <v>100</v>
      </c>
      <c r="G27" s="3" t="s">
        <v>33</v>
      </c>
      <c r="H27" s="3" t="s">
        <v>33</v>
      </c>
      <c r="I27" s="3" t="s">
        <v>33</v>
      </c>
      <c r="J27" s="3" t="s">
        <v>33</v>
      </c>
    </row>
    <row r="28" spans="1:10" s="5" customFormat="1" ht="16.8" x14ac:dyDescent="0.25">
      <c r="A28" s="3"/>
      <c r="B28" s="4"/>
      <c r="C28" s="11"/>
      <c r="D28" s="11"/>
      <c r="E28" s="3"/>
      <c r="F28" s="3"/>
      <c r="G28" s="3"/>
      <c r="H28" s="3"/>
      <c r="I28" s="3"/>
      <c r="J28" s="3"/>
    </row>
    <row r="30" spans="1:10" ht="93.75" customHeight="1" x14ac:dyDescent="0.25">
      <c r="B30" s="82" t="s">
        <v>102</v>
      </c>
      <c r="C30" s="83"/>
      <c r="D30" s="83"/>
      <c r="E30" s="83"/>
      <c r="F30" s="83"/>
      <c r="G30" s="83"/>
      <c r="H30" s="83"/>
      <c r="I30" s="83"/>
      <c r="J30" s="83"/>
    </row>
  </sheetData>
  <mergeCells count="13">
    <mergeCell ref="B30:J30"/>
    <mergeCell ref="D8:D10"/>
    <mergeCell ref="C8:C10"/>
    <mergeCell ref="A1:J1"/>
    <mergeCell ref="A2:J2"/>
    <mergeCell ref="A3:J3"/>
    <mergeCell ref="E8:E10"/>
    <mergeCell ref="F8:F10"/>
    <mergeCell ref="G8:G10"/>
    <mergeCell ref="H8:H10"/>
    <mergeCell ref="I8:I10"/>
    <mergeCell ref="J8:J10"/>
    <mergeCell ref="F16:F23"/>
  </mergeCells>
  <pageMargins left="0.2" right="0.2" top="0.24" bottom="0.47" header="0.2" footer="0.23"/>
  <pageSetup paperSize="9" scale="75" orientation="landscape" r:id="rId1"/>
  <headerFooter>
    <oddFooter>Trang &amp;P của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H9" sqref="H9"/>
    </sheetView>
  </sheetViews>
  <sheetFormatPr defaultColWidth="9.109375" defaultRowHeight="13.2" x14ac:dyDescent="0.25"/>
  <cols>
    <col min="1" max="1" width="6.88671875" style="16" customWidth="1"/>
    <col min="2" max="2" width="23.109375" style="16" customWidth="1"/>
    <col min="3" max="3" width="10.88671875" style="46" customWidth="1"/>
    <col min="4" max="4" width="9.109375" style="46" hidden="1" customWidth="1"/>
    <col min="5" max="5" width="11.5546875" style="16" hidden="1" customWidth="1"/>
    <col min="6" max="7" width="24" style="16" customWidth="1"/>
    <col min="8" max="8" width="22.5546875" style="44" customWidth="1"/>
    <col min="9" max="9" width="19.88671875" style="16" customWidth="1"/>
    <col min="10" max="10" width="20.44140625" style="16" customWidth="1"/>
    <col min="11" max="16384" width="9.109375" style="16"/>
  </cols>
  <sheetData>
    <row r="1" spans="1:10" s="17" customFormat="1" ht="17.25" customHeight="1" x14ac:dyDescent="0.3">
      <c r="A1" s="93" t="s">
        <v>133</v>
      </c>
      <c r="B1" s="93"/>
      <c r="C1" s="93"/>
      <c r="D1" s="93"/>
      <c r="E1" s="93"/>
      <c r="F1" s="93"/>
      <c r="G1" s="93"/>
      <c r="H1" s="93"/>
      <c r="I1" s="93"/>
      <c r="J1" s="93"/>
    </row>
    <row r="2" spans="1:10" s="17" customFormat="1" ht="17.25" customHeight="1" x14ac:dyDescent="0.3">
      <c r="A2" s="94" t="s">
        <v>156</v>
      </c>
      <c r="B2" s="94"/>
      <c r="C2" s="94"/>
      <c r="D2" s="94"/>
      <c r="E2" s="94"/>
      <c r="F2" s="94"/>
      <c r="G2" s="94"/>
      <c r="H2" s="94"/>
      <c r="I2" s="94"/>
      <c r="J2" s="94"/>
    </row>
    <row r="3" spans="1:10" ht="9" customHeight="1" x14ac:dyDescent="0.25">
      <c r="A3" s="26"/>
      <c r="B3" s="26"/>
      <c r="C3" s="39"/>
      <c r="D3" s="39"/>
      <c r="E3" s="26"/>
      <c r="F3" s="26"/>
      <c r="G3" s="26"/>
      <c r="H3" s="40"/>
      <c r="I3" s="26"/>
      <c r="J3" s="26"/>
    </row>
    <row r="4" spans="1:10" ht="58.5" customHeight="1" x14ac:dyDescent="0.25">
      <c r="A4" s="38" t="s">
        <v>1</v>
      </c>
      <c r="B4" s="38" t="s">
        <v>0</v>
      </c>
      <c r="C4" s="33" t="s">
        <v>103</v>
      </c>
      <c r="D4" s="62" t="s">
        <v>142</v>
      </c>
      <c r="E4" s="63" t="s">
        <v>141</v>
      </c>
      <c r="F4" s="33" t="s">
        <v>115</v>
      </c>
      <c r="G4" s="33" t="s">
        <v>157</v>
      </c>
      <c r="H4" s="33" t="s">
        <v>158</v>
      </c>
      <c r="I4" s="33" t="s">
        <v>169</v>
      </c>
      <c r="J4" s="33" t="s">
        <v>132</v>
      </c>
    </row>
    <row r="5" spans="1:10" s="64" customFormat="1" ht="20.25" customHeight="1" x14ac:dyDescent="0.25">
      <c r="A5" s="95">
        <v>1</v>
      </c>
      <c r="B5" s="100" t="s">
        <v>159</v>
      </c>
      <c r="C5" s="13" t="s">
        <v>105</v>
      </c>
      <c r="D5" s="13">
        <v>117</v>
      </c>
      <c r="E5" s="42">
        <f>+D5*500000</f>
        <v>58500000</v>
      </c>
      <c r="F5" s="105" t="s">
        <v>147</v>
      </c>
      <c r="G5" s="22" t="s">
        <v>160</v>
      </c>
      <c r="H5" s="22" t="s">
        <v>161</v>
      </c>
      <c r="I5" s="22" t="s">
        <v>160</v>
      </c>
      <c r="J5" s="24"/>
    </row>
    <row r="6" spans="1:10" s="64" customFormat="1" ht="20.25" customHeight="1" x14ac:dyDescent="0.25">
      <c r="A6" s="95"/>
      <c r="B6" s="100"/>
      <c r="C6" s="13" t="s">
        <v>106</v>
      </c>
      <c r="D6" s="13"/>
      <c r="E6" s="42"/>
      <c r="F6" s="105"/>
      <c r="G6" s="22" t="s">
        <v>162</v>
      </c>
      <c r="H6" s="22" t="s">
        <v>161</v>
      </c>
      <c r="I6" s="22"/>
      <c r="J6" s="24"/>
    </row>
    <row r="7" spans="1:10" s="64" customFormat="1" ht="20.25" customHeight="1" x14ac:dyDescent="0.25">
      <c r="A7" s="95"/>
      <c r="B7" s="100"/>
      <c r="C7" s="13" t="s">
        <v>107</v>
      </c>
      <c r="D7" s="13"/>
      <c r="E7" s="42"/>
      <c r="F7" s="105"/>
      <c r="G7" s="22" t="s">
        <v>163</v>
      </c>
      <c r="H7" s="22" t="s">
        <v>161</v>
      </c>
      <c r="I7" s="22" t="s">
        <v>162</v>
      </c>
      <c r="J7" s="24"/>
    </row>
    <row r="8" spans="1:10" s="64" customFormat="1" ht="26.4" x14ac:dyDescent="0.25">
      <c r="A8" s="95"/>
      <c r="B8" s="100"/>
      <c r="C8" s="13"/>
      <c r="D8" s="13"/>
      <c r="E8" s="42"/>
      <c r="F8" s="105"/>
      <c r="G8" s="22" t="s">
        <v>164</v>
      </c>
      <c r="H8" s="22" t="s">
        <v>165</v>
      </c>
      <c r="I8" s="22" t="s">
        <v>164</v>
      </c>
      <c r="J8" s="24"/>
    </row>
    <row r="9" spans="1:10" ht="32.25" customHeight="1" x14ac:dyDescent="0.25">
      <c r="A9" s="97">
        <v>2</v>
      </c>
      <c r="B9" s="98" t="s">
        <v>166</v>
      </c>
      <c r="C9" s="60" t="s">
        <v>105</v>
      </c>
      <c r="D9" s="60">
        <v>23</v>
      </c>
      <c r="E9" s="61">
        <f>23*500000</f>
        <v>11500000</v>
      </c>
      <c r="F9" s="99" t="s">
        <v>114</v>
      </c>
      <c r="G9" s="60" t="s">
        <v>112</v>
      </c>
      <c r="H9" s="60" t="s">
        <v>126</v>
      </c>
      <c r="I9" s="60" t="s">
        <v>126</v>
      </c>
      <c r="J9" s="101" t="s">
        <v>155</v>
      </c>
    </row>
    <row r="10" spans="1:10" ht="36.75" customHeight="1" x14ac:dyDescent="0.25">
      <c r="A10" s="95"/>
      <c r="B10" s="96"/>
      <c r="C10" s="13" t="s">
        <v>106</v>
      </c>
      <c r="D10" s="13"/>
      <c r="E10" s="41"/>
      <c r="F10" s="100"/>
      <c r="G10" s="13" t="s">
        <v>167</v>
      </c>
      <c r="H10" s="13" t="s">
        <v>117</v>
      </c>
      <c r="J10" s="102"/>
    </row>
    <row r="11" spans="1:10" ht="37.5" customHeight="1" x14ac:dyDescent="0.25">
      <c r="A11" s="95"/>
      <c r="B11" s="96"/>
      <c r="C11" s="13" t="s">
        <v>107</v>
      </c>
      <c r="D11" s="13"/>
      <c r="E11" s="41"/>
      <c r="F11" s="100"/>
      <c r="G11" s="13" t="s">
        <v>118</v>
      </c>
      <c r="H11" s="13" t="s">
        <v>118</v>
      </c>
      <c r="I11" s="13" t="s">
        <v>117</v>
      </c>
      <c r="J11" s="102"/>
    </row>
    <row r="12" spans="1:10" ht="25.5" customHeight="1" x14ac:dyDescent="0.25">
      <c r="A12" s="95">
        <v>3</v>
      </c>
      <c r="B12" s="96" t="s">
        <v>168</v>
      </c>
      <c r="C12" s="13" t="s">
        <v>105</v>
      </c>
      <c r="D12" s="13">
        <v>2</v>
      </c>
      <c r="E12" s="42">
        <v>2000000</v>
      </c>
      <c r="F12" s="95" t="s">
        <v>120</v>
      </c>
      <c r="G12" s="13" t="s">
        <v>112</v>
      </c>
      <c r="H12" s="13" t="s">
        <v>151</v>
      </c>
      <c r="I12" s="13" t="s">
        <v>151</v>
      </c>
      <c r="J12" s="103" t="s">
        <v>154</v>
      </c>
    </row>
    <row r="13" spans="1:10" ht="24" customHeight="1" x14ac:dyDescent="0.25">
      <c r="A13" s="95"/>
      <c r="B13" s="96"/>
      <c r="C13" s="13" t="s">
        <v>106</v>
      </c>
      <c r="D13" s="13"/>
      <c r="E13" s="41"/>
      <c r="F13" s="95"/>
      <c r="G13" s="13" t="s">
        <v>167</v>
      </c>
      <c r="H13" s="13" t="s">
        <v>152</v>
      </c>
      <c r="I13" s="12"/>
      <c r="J13" s="104"/>
    </row>
    <row r="14" spans="1:10" ht="27" customHeight="1" x14ac:dyDescent="0.25">
      <c r="A14" s="95"/>
      <c r="B14" s="96"/>
      <c r="C14" s="13" t="s">
        <v>107</v>
      </c>
      <c r="D14" s="13"/>
      <c r="E14" s="41"/>
      <c r="F14" s="95"/>
      <c r="G14" s="13" t="s">
        <v>118</v>
      </c>
      <c r="H14" s="13" t="s">
        <v>153</v>
      </c>
      <c r="I14" s="13" t="s">
        <v>152</v>
      </c>
      <c r="J14" s="101"/>
    </row>
  </sheetData>
  <mergeCells count="13">
    <mergeCell ref="A1:J1"/>
    <mergeCell ref="A2:J2"/>
    <mergeCell ref="A12:A14"/>
    <mergeCell ref="B12:B14"/>
    <mergeCell ref="F12:F14"/>
    <mergeCell ref="A9:A11"/>
    <mergeCell ref="B9:B11"/>
    <mergeCell ref="F9:F11"/>
    <mergeCell ref="J9:J11"/>
    <mergeCell ref="J12:J14"/>
    <mergeCell ref="B5:B8"/>
    <mergeCell ref="A5:A8"/>
    <mergeCell ref="F5:F8"/>
  </mergeCells>
  <printOptions horizontalCentered="1"/>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1"/>
  <sheetViews>
    <sheetView topLeftCell="A4" zoomScale="115" zoomScaleNormal="115" workbookViewId="0">
      <selection activeCell="A4" sqref="A1:XFD1048576"/>
    </sheetView>
  </sheetViews>
  <sheetFormatPr defaultColWidth="9.109375" defaultRowHeight="13.2" x14ac:dyDescent="0.25"/>
  <cols>
    <col min="1" max="1" width="6.88671875" style="16" customWidth="1"/>
    <col min="2" max="2" width="23.109375" style="16" customWidth="1"/>
    <col min="3" max="3" width="10.88671875" style="46" customWidth="1"/>
    <col min="4" max="5" width="22.88671875" style="16" customWidth="1"/>
    <col min="6" max="6" width="9.109375" style="46" hidden="1" customWidth="1"/>
    <col min="7" max="7" width="11.5546875" style="16" hidden="1" customWidth="1"/>
    <col min="8" max="8" width="24" style="16" customWidth="1"/>
    <col min="9" max="9" width="23" style="44" customWidth="1"/>
    <col min="10" max="10" width="19.88671875" style="16" hidden="1" customWidth="1"/>
    <col min="11" max="11" width="22.5546875" style="16" customWidth="1"/>
    <col min="12" max="16384" width="9.109375" style="16"/>
  </cols>
  <sheetData>
    <row r="1" spans="1:11" s="17" customFormat="1" ht="17.25" customHeight="1" x14ac:dyDescent="0.3">
      <c r="A1" s="93" t="s">
        <v>133</v>
      </c>
      <c r="B1" s="93"/>
      <c r="C1" s="93"/>
      <c r="D1" s="93"/>
      <c r="E1" s="93"/>
      <c r="F1" s="93"/>
      <c r="G1" s="93"/>
      <c r="H1" s="93"/>
      <c r="I1" s="93"/>
      <c r="J1" s="93"/>
      <c r="K1" s="93"/>
    </row>
    <row r="2" spans="1:11" s="17" customFormat="1" ht="17.25" customHeight="1" x14ac:dyDescent="0.3">
      <c r="A2" s="94" t="s">
        <v>134</v>
      </c>
      <c r="B2" s="94"/>
      <c r="C2" s="94"/>
      <c r="D2" s="94"/>
      <c r="E2" s="94"/>
      <c r="F2" s="94"/>
      <c r="G2" s="94"/>
      <c r="H2" s="94"/>
      <c r="I2" s="94"/>
      <c r="J2" s="94"/>
      <c r="K2" s="94"/>
    </row>
    <row r="3" spans="1:11" ht="17.25" customHeight="1" x14ac:dyDescent="0.25">
      <c r="A3" s="26"/>
      <c r="B3" s="26"/>
      <c r="C3" s="39"/>
      <c r="D3" s="26"/>
      <c r="E3" s="26"/>
      <c r="F3" s="39"/>
      <c r="G3" s="26"/>
      <c r="H3" s="26"/>
      <c r="I3" s="40"/>
      <c r="J3" s="26"/>
      <c r="K3" s="26"/>
    </row>
    <row r="4" spans="1:11" ht="90" customHeight="1" x14ac:dyDescent="0.25">
      <c r="A4" s="38" t="s">
        <v>1</v>
      </c>
      <c r="B4" s="38" t="s">
        <v>0</v>
      </c>
      <c r="C4" s="33" t="s">
        <v>103</v>
      </c>
      <c r="D4" s="33" t="s">
        <v>148</v>
      </c>
      <c r="E4" s="33" t="s">
        <v>149</v>
      </c>
      <c r="F4" s="32" t="s">
        <v>142</v>
      </c>
      <c r="G4" s="31" t="s">
        <v>141</v>
      </c>
      <c r="H4" s="33" t="s">
        <v>115</v>
      </c>
      <c r="I4" s="33" t="s">
        <v>143</v>
      </c>
      <c r="J4" s="33" t="s">
        <v>144</v>
      </c>
      <c r="K4" s="33" t="s">
        <v>132</v>
      </c>
    </row>
    <row r="5" spans="1:11" ht="20.25" customHeight="1" x14ac:dyDescent="0.25">
      <c r="A5" s="106">
        <v>1</v>
      </c>
      <c r="B5" s="110" t="s">
        <v>108</v>
      </c>
      <c r="C5" s="13" t="s">
        <v>105</v>
      </c>
      <c r="D5" s="96" t="s">
        <v>124</v>
      </c>
      <c r="E5" s="96" t="s">
        <v>124</v>
      </c>
      <c r="F5" s="108">
        <v>55</v>
      </c>
      <c r="G5" s="113">
        <f>F5*500000</f>
        <v>27500000</v>
      </c>
      <c r="H5" s="113" t="s">
        <v>129</v>
      </c>
      <c r="I5" s="116"/>
      <c r="J5" s="27"/>
      <c r="K5" s="119"/>
    </row>
    <row r="6" spans="1:11" ht="18.75" customHeight="1" x14ac:dyDescent="0.25">
      <c r="A6" s="107"/>
      <c r="B6" s="111"/>
      <c r="C6" s="13" t="s">
        <v>106</v>
      </c>
      <c r="D6" s="96"/>
      <c r="E6" s="96"/>
      <c r="F6" s="99"/>
      <c r="G6" s="114"/>
      <c r="H6" s="115"/>
      <c r="I6" s="117"/>
      <c r="J6" s="28"/>
      <c r="K6" s="120"/>
    </row>
    <row r="7" spans="1:11" ht="26.25" customHeight="1" x14ac:dyDescent="0.25">
      <c r="A7" s="97"/>
      <c r="B7" s="112"/>
      <c r="C7" s="13" t="s">
        <v>107</v>
      </c>
      <c r="D7" s="23" t="s">
        <v>127</v>
      </c>
      <c r="E7" s="23" t="s">
        <v>127</v>
      </c>
      <c r="F7" s="13"/>
      <c r="G7" s="41"/>
      <c r="H7" s="114"/>
      <c r="I7" s="118"/>
      <c r="J7" s="29"/>
      <c r="K7" s="121"/>
    </row>
    <row r="8" spans="1:11" ht="69" customHeight="1" x14ac:dyDescent="0.25">
      <c r="A8" s="12">
        <v>2</v>
      </c>
      <c r="B8" s="30" t="s">
        <v>121</v>
      </c>
      <c r="C8" s="13"/>
      <c r="D8" s="30" t="s">
        <v>110</v>
      </c>
      <c r="E8" s="30" t="s">
        <v>110</v>
      </c>
      <c r="F8" s="13">
        <v>117</v>
      </c>
      <c r="G8" s="42">
        <f>+F8*500000</f>
        <v>58500000</v>
      </c>
      <c r="H8" s="22" t="s">
        <v>147</v>
      </c>
      <c r="I8" s="42" t="s">
        <v>147</v>
      </c>
      <c r="J8" s="22">
        <f>117*1000000</f>
        <v>117000000</v>
      </c>
      <c r="K8" s="24"/>
    </row>
    <row r="9" spans="1:11" ht="24.75" customHeight="1" x14ac:dyDescent="0.25">
      <c r="A9" s="106">
        <v>3</v>
      </c>
      <c r="B9" s="108" t="s">
        <v>111</v>
      </c>
      <c r="C9" s="13" t="s">
        <v>150</v>
      </c>
      <c r="D9" s="30" t="s">
        <v>125</v>
      </c>
      <c r="E9" s="30"/>
      <c r="F9" s="13"/>
      <c r="G9" s="42"/>
      <c r="H9" s="27"/>
      <c r="I9" s="42"/>
      <c r="J9" s="22"/>
      <c r="K9" s="24"/>
    </row>
    <row r="10" spans="1:11" ht="24.75" customHeight="1" x14ac:dyDescent="0.25">
      <c r="A10" s="107"/>
      <c r="B10" s="109"/>
      <c r="C10" s="13" t="s">
        <v>105</v>
      </c>
      <c r="D10" s="30" t="s">
        <v>112</v>
      </c>
      <c r="E10" s="30" t="s">
        <v>112</v>
      </c>
      <c r="F10" s="13">
        <v>23</v>
      </c>
      <c r="G10" s="42">
        <f>23*500000</f>
        <v>11500000</v>
      </c>
      <c r="H10" s="108" t="s">
        <v>114</v>
      </c>
      <c r="I10" s="55" t="s">
        <v>135</v>
      </c>
      <c r="J10" s="22">
        <f>23*5000000</f>
        <v>115000000</v>
      </c>
      <c r="K10" s="48"/>
    </row>
    <row r="11" spans="1:11" ht="22.5" customHeight="1" x14ac:dyDescent="0.25">
      <c r="A11" s="107"/>
      <c r="B11" s="109"/>
      <c r="C11" s="13" t="s">
        <v>106</v>
      </c>
      <c r="D11" s="30" t="s">
        <v>113</v>
      </c>
      <c r="E11" s="30" t="s">
        <v>113</v>
      </c>
      <c r="F11" s="13"/>
      <c r="G11" s="41"/>
      <c r="H11" s="109"/>
      <c r="I11" s="55" t="s">
        <v>112</v>
      </c>
      <c r="J11" s="36"/>
      <c r="K11" s="24"/>
    </row>
    <row r="12" spans="1:11" ht="20.25" customHeight="1" x14ac:dyDescent="0.25">
      <c r="A12" s="97"/>
      <c r="B12" s="99"/>
      <c r="C12" s="13" t="s">
        <v>107</v>
      </c>
      <c r="D12" s="23" t="s">
        <v>127</v>
      </c>
      <c r="E12" s="23" t="s">
        <v>127</v>
      </c>
      <c r="F12" s="13"/>
      <c r="G12" s="41"/>
      <c r="H12" s="109"/>
      <c r="I12" s="55" t="s">
        <v>117</v>
      </c>
      <c r="J12" s="36"/>
      <c r="K12" s="24"/>
    </row>
    <row r="13" spans="1:11" ht="20.25" customHeight="1" x14ac:dyDescent="0.25">
      <c r="A13" s="106">
        <v>4</v>
      </c>
      <c r="B13" s="108" t="s">
        <v>116</v>
      </c>
      <c r="C13" s="13" t="s">
        <v>150</v>
      </c>
      <c r="D13" s="30" t="s">
        <v>126</v>
      </c>
      <c r="E13" s="23"/>
      <c r="F13" s="13"/>
      <c r="G13" s="41"/>
      <c r="H13" s="109"/>
      <c r="I13" s="55"/>
      <c r="J13" s="36"/>
      <c r="K13" s="24"/>
    </row>
    <row r="14" spans="1:11" ht="20.25" customHeight="1" x14ac:dyDescent="0.25">
      <c r="A14" s="107"/>
      <c r="B14" s="109"/>
      <c r="C14" s="13" t="s">
        <v>105</v>
      </c>
      <c r="D14" s="30" t="s">
        <v>117</v>
      </c>
      <c r="E14" s="30" t="s">
        <v>117</v>
      </c>
      <c r="F14" s="13"/>
      <c r="G14" s="41"/>
      <c r="H14" s="109"/>
      <c r="I14" s="55" t="s">
        <v>135</v>
      </c>
      <c r="J14" s="36"/>
      <c r="K14" s="24"/>
    </row>
    <row r="15" spans="1:11" ht="20.25" customHeight="1" x14ac:dyDescent="0.25">
      <c r="A15" s="107"/>
      <c r="B15" s="109"/>
      <c r="C15" s="13" t="s">
        <v>106</v>
      </c>
      <c r="D15" s="30" t="s">
        <v>118</v>
      </c>
      <c r="E15" s="30" t="s">
        <v>118</v>
      </c>
      <c r="F15" s="13"/>
      <c r="G15" s="41"/>
      <c r="H15" s="109"/>
      <c r="I15" s="55" t="s">
        <v>112</v>
      </c>
      <c r="J15" s="36"/>
      <c r="K15" s="24"/>
    </row>
    <row r="16" spans="1:11" ht="20.25" customHeight="1" x14ac:dyDescent="0.25">
      <c r="A16" s="97"/>
      <c r="B16" s="99"/>
      <c r="C16" s="13" t="s">
        <v>107</v>
      </c>
      <c r="D16" s="23" t="s">
        <v>127</v>
      </c>
      <c r="E16" s="23" t="s">
        <v>127</v>
      </c>
      <c r="F16" s="13"/>
      <c r="G16" s="41"/>
      <c r="H16" s="99"/>
      <c r="I16" s="55" t="s">
        <v>117</v>
      </c>
      <c r="J16" s="37"/>
      <c r="K16" s="12"/>
    </row>
    <row r="17" spans="1:11" ht="20.25" customHeight="1" x14ac:dyDescent="0.25">
      <c r="A17" s="106">
        <v>5</v>
      </c>
      <c r="B17" s="108" t="s">
        <v>119</v>
      </c>
      <c r="C17" s="13" t="s">
        <v>150</v>
      </c>
      <c r="D17" s="30" t="s">
        <v>126</v>
      </c>
      <c r="E17" s="23"/>
      <c r="F17" s="13"/>
      <c r="G17" s="41"/>
      <c r="H17" s="36"/>
      <c r="I17" s="55"/>
      <c r="J17" s="37"/>
      <c r="K17" s="12"/>
    </row>
    <row r="18" spans="1:11" ht="18.75" customHeight="1" x14ac:dyDescent="0.25">
      <c r="A18" s="107"/>
      <c r="B18" s="109"/>
      <c r="C18" s="13" t="s">
        <v>105</v>
      </c>
      <c r="D18" s="30" t="s">
        <v>117</v>
      </c>
      <c r="E18" s="30" t="s">
        <v>117</v>
      </c>
      <c r="F18" s="13">
        <v>2</v>
      </c>
      <c r="G18" s="42">
        <v>2000000</v>
      </c>
      <c r="H18" s="106" t="s">
        <v>120</v>
      </c>
      <c r="I18" s="58" t="s">
        <v>151</v>
      </c>
      <c r="J18" s="22" t="e">
        <f>+H18*4000000</f>
        <v>#VALUE!</v>
      </c>
      <c r="K18" s="24"/>
    </row>
    <row r="19" spans="1:11" ht="20.25" customHeight="1" x14ac:dyDescent="0.25">
      <c r="A19" s="107"/>
      <c r="B19" s="109"/>
      <c r="C19" s="13" t="s">
        <v>106</v>
      </c>
      <c r="D19" s="30" t="s">
        <v>118</v>
      </c>
      <c r="E19" s="30" t="s">
        <v>118</v>
      </c>
      <c r="F19" s="13"/>
      <c r="G19" s="41"/>
      <c r="H19" s="107"/>
      <c r="I19" s="58" t="s">
        <v>152</v>
      </c>
      <c r="J19" s="34"/>
      <c r="K19" s="24"/>
    </row>
    <row r="20" spans="1:11" ht="20.25" customHeight="1" x14ac:dyDescent="0.25">
      <c r="A20" s="97"/>
      <c r="B20" s="99"/>
      <c r="C20" s="13" t="s">
        <v>107</v>
      </c>
      <c r="D20" s="23" t="s">
        <v>127</v>
      </c>
      <c r="E20" s="23" t="s">
        <v>127</v>
      </c>
      <c r="F20" s="13"/>
      <c r="G20" s="41"/>
      <c r="H20" s="97"/>
      <c r="I20" s="58" t="s">
        <v>153</v>
      </c>
      <c r="J20" s="35"/>
      <c r="K20" s="12"/>
    </row>
    <row r="21" spans="1:11" x14ac:dyDescent="0.25">
      <c r="A21" s="49"/>
      <c r="B21" s="49"/>
      <c r="C21" s="59"/>
      <c r="D21" s="49"/>
      <c r="E21" s="49"/>
      <c r="F21" s="45"/>
      <c r="G21" s="43">
        <f>+G5+G8+G10+G18</f>
        <v>99500000</v>
      </c>
      <c r="H21" s="43"/>
      <c r="I21" s="43"/>
      <c r="J21" s="47" t="e">
        <f>+J8+J10+J18</f>
        <v>#VALUE!</v>
      </c>
      <c r="K21" s="49"/>
    </row>
  </sheetData>
  <mergeCells count="19">
    <mergeCell ref="A1:K1"/>
    <mergeCell ref="A2:K2"/>
    <mergeCell ref="A5:A7"/>
    <mergeCell ref="B5:B7"/>
    <mergeCell ref="E5:E6"/>
    <mergeCell ref="F5:F6"/>
    <mergeCell ref="G5:G6"/>
    <mergeCell ref="H5:H7"/>
    <mergeCell ref="I5:I7"/>
    <mergeCell ref="K5:K7"/>
    <mergeCell ref="D5:D6"/>
    <mergeCell ref="A13:A16"/>
    <mergeCell ref="B17:B20"/>
    <mergeCell ref="A17:A20"/>
    <mergeCell ref="H10:H16"/>
    <mergeCell ref="H18:H20"/>
    <mergeCell ref="A9:A12"/>
    <mergeCell ref="B9:B12"/>
    <mergeCell ref="B13:B16"/>
  </mergeCells>
  <printOptions horizontalCentered="1"/>
  <pageMargins left="0" right="0" top="0.22" bottom="0.24" header="0.2" footer="0.2"/>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8"/>
  <sheetViews>
    <sheetView zoomScale="115" zoomScaleNormal="115" workbookViewId="0">
      <selection activeCell="D3" sqref="D1:D1048576"/>
    </sheetView>
  </sheetViews>
  <sheetFormatPr defaultColWidth="9.109375" defaultRowHeight="13.2" x14ac:dyDescent="0.25"/>
  <cols>
    <col min="1" max="1" width="6.88671875" style="16" customWidth="1"/>
    <col min="2" max="2" width="23.109375" style="16" customWidth="1"/>
    <col min="3" max="3" width="10.88671875" style="16" customWidth="1"/>
    <col min="4" max="4" width="9.109375" style="46" bestFit="1" customWidth="1"/>
    <col min="5" max="5" width="11.5546875" style="16" customWidth="1"/>
    <col min="6" max="6" width="24" style="16" customWidth="1"/>
    <col min="7" max="7" width="19" style="16" customWidth="1"/>
    <col min="8" max="8" width="16" style="44" customWidth="1"/>
    <col min="9" max="9" width="19.88671875" style="16" hidden="1" customWidth="1"/>
    <col min="10" max="10" width="18.88671875" style="16" customWidth="1"/>
    <col min="11" max="16384" width="9.109375" style="16"/>
  </cols>
  <sheetData>
    <row r="1" spans="1:10" s="17" customFormat="1" ht="17.25" customHeight="1" x14ac:dyDescent="0.3">
      <c r="A1" s="93" t="s">
        <v>133</v>
      </c>
      <c r="B1" s="93"/>
      <c r="C1" s="93"/>
      <c r="D1" s="93"/>
      <c r="E1" s="93"/>
      <c r="F1" s="93"/>
      <c r="G1" s="93"/>
      <c r="H1" s="93"/>
      <c r="I1" s="93"/>
      <c r="J1" s="93"/>
    </row>
    <row r="2" spans="1:10" s="17" customFormat="1" ht="17.25" customHeight="1" x14ac:dyDescent="0.3">
      <c r="A2" s="94" t="s">
        <v>134</v>
      </c>
      <c r="B2" s="94"/>
      <c r="C2" s="94"/>
      <c r="D2" s="94"/>
      <c r="E2" s="94"/>
      <c r="F2" s="94"/>
      <c r="G2" s="94"/>
      <c r="H2" s="94"/>
      <c r="I2" s="94"/>
      <c r="J2" s="94"/>
    </row>
    <row r="3" spans="1:10" ht="17.25" customHeight="1" x14ac:dyDescent="0.25">
      <c r="A3" s="26"/>
      <c r="B3" s="26"/>
      <c r="C3" s="26"/>
      <c r="D3" s="39"/>
      <c r="E3" s="26"/>
      <c r="F3" s="26"/>
      <c r="G3" s="26"/>
      <c r="H3" s="40"/>
      <c r="I3" s="26"/>
      <c r="J3" s="26"/>
    </row>
    <row r="4" spans="1:10" ht="90" customHeight="1" x14ac:dyDescent="0.25">
      <c r="A4" s="38" t="s">
        <v>1</v>
      </c>
      <c r="B4" s="38" t="s">
        <v>0</v>
      </c>
      <c r="C4" s="33" t="s">
        <v>103</v>
      </c>
      <c r="D4" s="32" t="s">
        <v>142</v>
      </c>
      <c r="E4" s="31" t="s">
        <v>141</v>
      </c>
      <c r="F4" s="33" t="s">
        <v>115</v>
      </c>
      <c r="G4" s="33" t="s">
        <v>143</v>
      </c>
      <c r="H4" s="51" t="s">
        <v>145</v>
      </c>
      <c r="I4" s="33" t="s">
        <v>144</v>
      </c>
      <c r="J4" s="33" t="s">
        <v>132</v>
      </c>
    </row>
    <row r="5" spans="1:10" ht="20.25" customHeight="1" x14ac:dyDescent="0.25">
      <c r="A5" s="106">
        <v>1</v>
      </c>
      <c r="B5" s="110" t="s">
        <v>108</v>
      </c>
      <c r="C5" s="25" t="s">
        <v>105</v>
      </c>
      <c r="D5" s="108">
        <v>55</v>
      </c>
      <c r="E5" s="113">
        <f>D5*500000</f>
        <v>27500000</v>
      </c>
      <c r="F5" s="113" t="s">
        <v>129</v>
      </c>
      <c r="G5" s="113"/>
      <c r="H5" s="52"/>
      <c r="I5" s="27"/>
      <c r="J5" s="119"/>
    </row>
    <row r="6" spans="1:10" ht="18.75" customHeight="1" x14ac:dyDescent="0.25">
      <c r="A6" s="107"/>
      <c r="B6" s="111"/>
      <c r="C6" s="25" t="s">
        <v>106</v>
      </c>
      <c r="D6" s="99"/>
      <c r="E6" s="114"/>
      <c r="F6" s="115"/>
      <c r="G6" s="115"/>
      <c r="H6" s="53"/>
      <c r="I6" s="28"/>
      <c r="J6" s="120"/>
    </row>
    <row r="7" spans="1:10" ht="26.25" customHeight="1" x14ac:dyDescent="0.25">
      <c r="A7" s="97"/>
      <c r="B7" s="112"/>
      <c r="C7" s="25" t="s">
        <v>107</v>
      </c>
      <c r="D7" s="13"/>
      <c r="E7" s="41"/>
      <c r="F7" s="114"/>
      <c r="G7" s="114"/>
      <c r="H7" s="54"/>
      <c r="I7" s="29"/>
      <c r="J7" s="121"/>
    </row>
    <row r="8" spans="1:10" ht="69" customHeight="1" x14ac:dyDescent="0.25">
      <c r="A8" s="12">
        <v>2</v>
      </c>
      <c r="B8" s="25" t="s">
        <v>121</v>
      </c>
      <c r="C8" s="13"/>
      <c r="D8" s="13">
        <v>117</v>
      </c>
      <c r="E8" s="42">
        <f>+D8*500000</f>
        <v>58500000</v>
      </c>
      <c r="F8" s="22" t="s">
        <v>147</v>
      </c>
      <c r="G8" s="22" t="s">
        <v>147</v>
      </c>
      <c r="H8" s="42">
        <f>+D8*1000000</f>
        <v>117000000</v>
      </c>
      <c r="I8" s="22">
        <f>117*1000000</f>
        <v>117000000</v>
      </c>
      <c r="J8" s="24"/>
    </row>
    <row r="9" spans="1:10" ht="39.75" customHeight="1" x14ac:dyDescent="0.25">
      <c r="A9" s="106">
        <v>3</v>
      </c>
      <c r="B9" s="122" t="s">
        <v>111</v>
      </c>
      <c r="C9" s="25" t="s">
        <v>105</v>
      </c>
      <c r="D9" s="13">
        <v>23</v>
      </c>
      <c r="E9" s="42">
        <f>23*500000</f>
        <v>11500000</v>
      </c>
      <c r="F9" s="108" t="s">
        <v>114</v>
      </c>
      <c r="G9" s="50">
        <v>2500000</v>
      </c>
      <c r="H9" s="55">
        <f>+D9*G9</f>
        <v>57500000</v>
      </c>
      <c r="I9" s="22">
        <f>23*5000000</f>
        <v>115000000</v>
      </c>
      <c r="J9" s="48" t="s">
        <v>146</v>
      </c>
    </row>
    <row r="10" spans="1:10" ht="22.5" customHeight="1" x14ac:dyDescent="0.25">
      <c r="A10" s="107"/>
      <c r="B10" s="123"/>
      <c r="C10" s="25" t="s">
        <v>106</v>
      </c>
      <c r="D10" s="13"/>
      <c r="E10" s="41"/>
      <c r="F10" s="109"/>
      <c r="G10" s="50">
        <f>+G9*0.8</f>
        <v>2000000</v>
      </c>
      <c r="H10" s="56"/>
      <c r="I10" s="36"/>
      <c r="J10" s="24"/>
    </row>
    <row r="11" spans="1:10" ht="20.25" customHeight="1" x14ac:dyDescent="0.25">
      <c r="A11" s="97"/>
      <c r="B11" s="98"/>
      <c r="C11" s="25" t="s">
        <v>107</v>
      </c>
      <c r="D11" s="13"/>
      <c r="E11" s="41"/>
      <c r="F11" s="109"/>
      <c r="G11" s="50">
        <f>+G9*0.6</f>
        <v>1500000</v>
      </c>
      <c r="H11" s="56"/>
      <c r="I11" s="36"/>
      <c r="J11" s="24"/>
    </row>
    <row r="12" spans="1:10" ht="20.25" customHeight="1" x14ac:dyDescent="0.25">
      <c r="A12" s="106">
        <v>4</v>
      </c>
      <c r="B12" s="122" t="s">
        <v>116</v>
      </c>
      <c r="C12" s="25" t="s">
        <v>105</v>
      </c>
      <c r="D12" s="13"/>
      <c r="E12" s="41"/>
      <c r="F12" s="109"/>
      <c r="G12" s="50">
        <v>2500000</v>
      </c>
      <c r="H12" s="56"/>
      <c r="I12" s="36"/>
      <c r="J12" s="24"/>
    </row>
    <row r="13" spans="1:10" ht="20.25" customHeight="1" x14ac:dyDescent="0.25">
      <c r="A13" s="107"/>
      <c r="B13" s="123"/>
      <c r="C13" s="25" t="s">
        <v>106</v>
      </c>
      <c r="D13" s="13"/>
      <c r="E13" s="41"/>
      <c r="F13" s="109"/>
      <c r="G13" s="50">
        <f>+G12*0.8</f>
        <v>2000000</v>
      </c>
      <c r="H13" s="56"/>
      <c r="I13" s="36"/>
      <c r="J13" s="24"/>
    </row>
    <row r="14" spans="1:10" ht="20.25" customHeight="1" x14ac:dyDescent="0.25">
      <c r="A14" s="97"/>
      <c r="B14" s="98"/>
      <c r="C14" s="25" t="s">
        <v>107</v>
      </c>
      <c r="D14" s="13"/>
      <c r="E14" s="41"/>
      <c r="F14" s="99"/>
      <c r="G14" s="50">
        <f>+G12*0.6</f>
        <v>1500000</v>
      </c>
      <c r="H14" s="57"/>
      <c r="I14" s="37"/>
      <c r="J14" s="12"/>
    </row>
    <row r="15" spans="1:10" ht="18.75" customHeight="1" x14ac:dyDescent="0.25">
      <c r="A15" s="106">
        <v>5</v>
      </c>
      <c r="B15" s="122" t="s">
        <v>119</v>
      </c>
      <c r="C15" s="25" t="s">
        <v>105</v>
      </c>
      <c r="D15" s="13">
        <v>2</v>
      </c>
      <c r="E15" s="42">
        <v>2000000</v>
      </c>
      <c r="F15" s="106" t="s">
        <v>120</v>
      </c>
      <c r="G15" s="21">
        <v>2000000</v>
      </c>
      <c r="H15" s="58">
        <f>D15*G15</f>
        <v>4000000</v>
      </c>
      <c r="I15" s="22" t="e">
        <f>+F15*4000000</f>
        <v>#VALUE!</v>
      </c>
      <c r="J15" s="24"/>
    </row>
    <row r="16" spans="1:10" ht="20.25" customHeight="1" x14ac:dyDescent="0.25">
      <c r="A16" s="107"/>
      <c r="B16" s="123"/>
      <c r="C16" s="25" t="s">
        <v>106</v>
      </c>
      <c r="D16" s="13"/>
      <c r="E16" s="41"/>
      <c r="F16" s="107"/>
      <c r="G16" s="21">
        <f>+G15*0.8</f>
        <v>1600000</v>
      </c>
      <c r="H16" s="56"/>
      <c r="I16" s="34"/>
      <c r="J16" s="24"/>
    </row>
    <row r="17" spans="1:10" ht="20.25" customHeight="1" x14ac:dyDescent="0.25">
      <c r="A17" s="97"/>
      <c r="B17" s="98"/>
      <c r="C17" s="25" t="s">
        <v>107</v>
      </c>
      <c r="D17" s="13"/>
      <c r="E17" s="41"/>
      <c r="F17" s="97"/>
      <c r="G17" s="21">
        <f>+G15*0.6</f>
        <v>1200000</v>
      </c>
      <c r="H17" s="57"/>
      <c r="I17" s="35"/>
      <c r="J17" s="12"/>
    </row>
    <row r="18" spans="1:10" x14ac:dyDescent="0.25">
      <c r="A18" s="49"/>
      <c r="B18" s="49"/>
      <c r="C18" s="49"/>
      <c r="D18" s="45"/>
      <c r="E18" s="43">
        <f>+E5+E8+E9+E15</f>
        <v>99500000</v>
      </c>
      <c r="F18" s="43"/>
      <c r="G18" s="43"/>
      <c r="H18" s="43">
        <f t="shared" ref="H18" si="0">+H5+H8+H9+H15</f>
        <v>178500000</v>
      </c>
      <c r="I18" s="47" t="e">
        <f>+I8+I9+I15</f>
        <v>#VALUE!</v>
      </c>
      <c r="J18" s="49"/>
    </row>
  </sheetData>
  <mergeCells count="17">
    <mergeCell ref="J5:J7"/>
    <mergeCell ref="D5:D6"/>
    <mergeCell ref="E5:E6"/>
    <mergeCell ref="A1:J1"/>
    <mergeCell ref="A2:J2"/>
    <mergeCell ref="G5:G7"/>
    <mergeCell ref="A15:A17"/>
    <mergeCell ref="B15:B17"/>
    <mergeCell ref="F15:F17"/>
    <mergeCell ref="A5:A7"/>
    <mergeCell ref="B5:B7"/>
    <mergeCell ref="F5:F7"/>
    <mergeCell ref="A9:A11"/>
    <mergeCell ref="B9:B11"/>
    <mergeCell ref="F9:F14"/>
    <mergeCell ref="A12:A14"/>
    <mergeCell ref="B12:B14"/>
  </mergeCells>
  <printOptions horizontalCentered="1"/>
  <pageMargins left="0" right="0" top="0.22" bottom="0.24" header="0.2" footer="0.2"/>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6"/>
  <sheetViews>
    <sheetView zoomScale="115" zoomScaleNormal="115" workbookViewId="0">
      <selection activeCell="G8" sqref="G8"/>
    </sheetView>
  </sheetViews>
  <sheetFormatPr defaultColWidth="9.109375" defaultRowHeight="13.2" x14ac:dyDescent="0.25"/>
  <cols>
    <col min="1" max="1" width="6.88671875" style="16" customWidth="1"/>
    <col min="2" max="2" width="36" style="16" customWidth="1"/>
    <col min="3" max="3" width="17.33203125" style="16" customWidth="1"/>
    <col min="4" max="4" width="29" style="16" customWidth="1"/>
    <col min="5" max="7" width="20.44140625" style="16" customWidth="1"/>
    <col min="8" max="8" width="10.88671875" style="16" customWidth="1"/>
    <col min="9" max="9" width="10" style="16" customWidth="1"/>
    <col min="10" max="16384" width="9.109375" style="16"/>
  </cols>
  <sheetData>
    <row r="1" spans="1:7" s="17" customFormat="1" ht="33.75" customHeight="1" x14ac:dyDescent="0.3">
      <c r="A1" s="93" t="s">
        <v>131</v>
      </c>
      <c r="B1" s="93"/>
      <c r="C1" s="93"/>
      <c r="D1" s="93"/>
      <c r="E1" s="93"/>
      <c r="F1" s="93"/>
      <c r="G1" s="93"/>
    </row>
    <row r="2" spans="1:7" ht="17.25" customHeight="1" x14ac:dyDescent="0.25">
      <c r="A2" s="124"/>
      <c r="B2" s="124"/>
      <c r="C2" s="124"/>
      <c r="D2" s="124"/>
      <c r="E2" s="124"/>
      <c r="F2" s="124"/>
      <c r="G2" s="124"/>
    </row>
    <row r="3" spans="1:7" ht="93.75" customHeight="1" x14ac:dyDescent="0.25">
      <c r="A3" s="18" t="s">
        <v>1</v>
      </c>
      <c r="B3" s="18" t="s">
        <v>0</v>
      </c>
      <c r="C3" s="19" t="s">
        <v>103</v>
      </c>
      <c r="D3" s="20" t="s">
        <v>130</v>
      </c>
      <c r="E3" s="19" t="s">
        <v>115</v>
      </c>
      <c r="F3" s="19" t="s">
        <v>104</v>
      </c>
      <c r="G3" s="19" t="s">
        <v>128</v>
      </c>
    </row>
    <row r="4" spans="1:7" ht="16.5" customHeight="1" x14ac:dyDescent="0.25">
      <c r="A4" s="106">
        <v>1</v>
      </c>
      <c r="B4" s="110" t="s">
        <v>108</v>
      </c>
      <c r="C4" s="14" t="s">
        <v>105</v>
      </c>
      <c r="D4" s="96" t="s">
        <v>124</v>
      </c>
      <c r="E4" s="113" t="s">
        <v>129</v>
      </c>
      <c r="F4" s="113"/>
      <c r="G4" s="119"/>
    </row>
    <row r="5" spans="1:7" ht="18.75" customHeight="1" x14ac:dyDescent="0.25">
      <c r="A5" s="107"/>
      <c r="B5" s="111"/>
      <c r="C5" s="14" t="s">
        <v>106</v>
      </c>
      <c r="D5" s="96"/>
      <c r="E5" s="115"/>
      <c r="F5" s="115"/>
      <c r="G5" s="120"/>
    </row>
    <row r="6" spans="1:7" ht="20.25" customHeight="1" x14ac:dyDescent="0.25">
      <c r="A6" s="97"/>
      <c r="B6" s="112"/>
      <c r="C6" s="14" t="s">
        <v>107</v>
      </c>
      <c r="D6" s="23" t="s">
        <v>127</v>
      </c>
      <c r="E6" s="114"/>
      <c r="F6" s="114"/>
      <c r="G6" s="121"/>
    </row>
    <row r="7" spans="1:7" ht="69" customHeight="1" x14ac:dyDescent="0.25">
      <c r="A7" s="12">
        <v>2</v>
      </c>
      <c r="B7" s="14" t="s">
        <v>121</v>
      </c>
      <c r="C7" s="13"/>
      <c r="D7" s="14" t="s">
        <v>110</v>
      </c>
      <c r="E7" s="22" t="s">
        <v>139</v>
      </c>
      <c r="F7" s="15" t="s">
        <v>109</v>
      </c>
      <c r="G7" s="24">
        <f>+(1000-500)/500</f>
        <v>1</v>
      </c>
    </row>
    <row r="8" spans="1:7" ht="20.25" customHeight="1" x14ac:dyDescent="0.25">
      <c r="A8" s="106">
        <v>3</v>
      </c>
      <c r="B8" s="122" t="s">
        <v>111</v>
      </c>
      <c r="C8" s="14" t="s">
        <v>105</v>
      </c>
      <c r="D8" s="14" t="s">
        <v>112</v>
      </c>
      <c r="E8" s="108" t="s">
        <v>138</v>
      </c>
      <c r="F8" s="21" t="s">
        <v>135</v>
      </c>
      <c r="G8" s="24">
        <f>+(5000-1500)/1500</f>
        <v>2.3333333333333335</v>
      </c>
    </row>
    <row r="9" spans="1:7" ht="21.75" customHeight="1" x14ac:dyDescent="0.25">
      <c r="A9" s="107"/>
      <c r="B9" s="123"/>
      <c r="C9" s="14" t="s">
        <v>106</v>
      </c>
      <c r="D9" s="14" t="s">
        <v>113</v>
      </c>
      <c r="E9" s="109"/>
      <c r="F9" s="21" t="s">
        <v>136</v>
      </c>
      <c r="G9" s="24">
        <f>+(5000-800)/800</f>
        <v>5.25</v>
      </c>
    </row>
    <row r="10" spans="1:7" ht="20.25" customHeight="1" x14ac:dyDescent="0.25">
      <c r="A10" s="97"/>
      <c r="B10" s="98"/>
      <c r="C10" s="14" t="s">
        <v>107</v>
      </c>
      <c r="D10" s="23" t="s">
        <v>127</v>
      </c>
      <c r="E10" s="109"/>
      <c r="F10" s="21" t="s">
        <v>137</v>
      </c>
      <c r="G10" s="24"/>
    </row>
    <row r="11" spans="1:7" ht="20.25" customHeight="1" x14ac:dyDescent="0.25">
      <c r="A11" s="106">
        <v>4</v>
      </c>
      <c r="B11" s="122" t="s">
        <v>116</v>
      </c>
      <c r="C11" s="14" t="s">
        <v>105</v>
      </c>
      <c r="D11" s="14" t="s">
        <v>117</v>
      </c>
      <c r="E11" s="109"/>
      <c r="F11" s="21" t="s">
        <v>120</v>
      </c>
      <c r="G11" s="24">
        <f>(5000-1000)/1000</f>
        <v>4</v>
      </c>
    </row>
    <row r="12" spans="1:7" ht="20.25" customHeight="1" x14ac:dyDescent="0.25">
      <c r="A12" s="107"/>
      <c r="B12" s="123"/>
      <c r="C12" s="14" t="s">
        <v>106</v>
      </c>
      <c r="D12" s="14" t="s">
        <v>118</v>
      </c>
      <c r="E12" s="109"/>
      <c r="F12" s="21" t="s">
        <v>122</v>
      </c>
      <c r="G12" s="24">
        <f>(5000-500)/500</f>
        <v>9</v>
      </c>
    </row>
    <row r="13" spans="1:7" ht="20.25" customHeight="1" x14ac:dyDescent="0.25">
      <c r="A13" s="97"/>
      <c r="B13" s="98"/>
      <c r="C13" s="14" t="s">
        <v>107</v>
      </c>
      <c r="D13" s="23" t="s">
        <v>127</v>
      </c>
      <c r="E13" s="99"/>
      <c r="F13" s="21" t="s">
        <v>123</v>
      </c>
      <c r="G13" s="12"/>
    </row>
    <row r="14" spans="1:7" ht="18.75" customHeight="1" x14ac:dyDescent="0.25">
      <c r="A14" s="106">
        <v>5</v>
      </c>
      <c r="B14" s="108" t="s">
        <v>119</v>
      </c>
      <c r="C14" s="14" t="s">
        <v>105</v>
      </c>
      <c r="D14" s="14" t="s">
        <v>117</v>
      </c>
      <c r="E14" s="108" t="s">
        <v>140</v>
      </c>
      <c r="F14" s="21" t="s">
        <v>120</v>
      </c>
      <c r="G14" s="24">
        <f>+(4000-1000)/1000</f>
        <v>3</v>
      </c>
    </row>
    <row r="15" spans="1:7" ht="20.25" customHeight="1" x14ac:dyDescent="0.25">
      <c r="A15" s="107"/>
      <c r="B15" s="109"/>
      <c r="C15" s="14" t="s">
        <v>106</v>
      </c>
      <c r="D15" s="14" t="s">
        <v>118</v>
      </c>
      <c r="E15" s="109"/>
      <c r="F15" s="21" t="s">
        <v>125</v>
      </c>
      <c r="G15" s="24">
        <f>(4000-500)/500</f>
        <v>7</v>
      </c>
    </row>
    <row r="16" spans="1:7" ht="20.25" customHeight="1" x14ac:dyDescent="0.25">
      <c r="A16" s="97"/>
      <c r="B16" s="99"/>
      <c r="C16" s="14" t="s">
        <v>107</v>
      </c>
      <c r="D16" s="23" t="s">
        <v>127</v>
      </c>
      <c r="E16" s="99"/>
      <c r="F16" s="21" t="s">
        <v>126</v>
      </c>
      <c r="G16" s="12"/>
    </row>
  </sheetData>
  <mergeCells count="15">
    <mergeCell ref="B11:B13"/>
    <mergeCell ref="A11:A13"/>
    <mergeCell ref="E8:E13"/>
    <mergeCell ref="B14:B16"/>
    <mergeCell ref="A14:A16"/>
    <mergeCell ref="E14:E16"/>
    <mergeCell ref="B8:B10"/>
    <mergeCell ref="A8:A10"/>
    <mergeCell ref="A1:G2"/>
    <mergeCell ref="F4:F6"/>
    <mergeCell ref="G4:G6"/>
    <mergeCell ref="B4:B6"/>
    <mergeCell ref="A4:A6"/>
    <mergeCell ref="E4:E6"/>
    <mergeCell ref="D4:D5"/>
  </mergeCells>
  <printOptions horizontalCentered="1"/>
  <pageMargins left="0" right="0" top="0.22" bottom="0.24" header="0.2" footer="0.2"/>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selection activeCell="D7" sqref="D7:E7"/>
    </sheetView>
  </sheetViews>
  <sheetFormatPr defaultRowHeight="13.8" x14ac:dyDescent="0.25"/>
  <cols>
    <col min="1" max="1" width="7" style="65" customWidth="1"/>
    <col min="2" max="2" width="27.88671875" style="65" customWidth="1"/>
    <col min="3" max="3" width="23.44140625" style="65" customWidth="1"/>
    <col min="4" max="4" width="17" style="65" customWidth="1"/>
    <col min="5" max="5" width="17.33203125" style="65" customWidth="1"/>
    <col min="6" max="6" width="19.33203125" style="65" customWidth="1"/>
    <col min="7" max="7" width="20.21875" style="65" customWidth="1"/>
    <col min="8" max="8" width="24" style="65" customWidth="1"/>
    <col min="9" max="16384" width="8.88671875" style="65"/>
  </cols>
  <sheetData>
    <row r="1" spans="1:8" x14ac:dyDescent="0.25">
      <c r="G1" s="74" t="s">
        <v>237</v>
      </c>
    </row>
    <row r="2" spans="1:8" ht="38.4" customHeight="1" x14ac:dyDescent="0.25">
      <c r="A2" s="93" t="s">
        <v>235</v>
      </c>
      <c r="B2" s="93"/>
      <c r="C2" s="93"/>
      <c r="D2" s="93"/>
      <c r="E2" s="93"/>
      <c r="F2" s="93"/>
      <c r="G2" s="93"/>
      <c r="H2" s="73"/>
    </row>
    <row r="3" spans="1:8" ht="13.8" customHeight="1" x14ac:dyDescent="0.25">
      <c r="A3" s="94" t="s">
        <v>240</v>
      </c>
      <c r="B3" s="94"/>
      <c r="C3" s="94"/>
      <c r="D3" s="94"/>
      <c r="E3" s="94"/>
      <c r="F3" s="94"/>
      <c r="G3" s="94"/>
      <c r="H3" s="71"/>
    </row>
    <row r="5" spans="1:8" x14ac:dyDescent="0.25">
      <c r="G5" s="75" t="s">
        <v>234</v>
      </c>
    </row>
    <row r="6" spans="1:8" s="72" customFormat="1" ht="14.4" customHeight="1" x14ac:dyDescent="0.3">
      <c r="A6" s="125" t="s">
        <v>1</v>
      </c>
      <c r="B6" s="125" t="s">
        <v>227</v>
      </c>
      <c r="C6" s="128" t="s">
        <v>228</v>
      </c>
      <c r="D6" s="127" t="s">
        <v>229</v>
      </c>
      <c r="E6" s="127"/>
      <c r="F6" s="128" t="s">
        <v>232</v>
      </c>
      <c r="G6" s="125" t="s">
        <v>233</v>
      </c>
    </row>
    <row r="7" spans="1:8" s="72" customFormat="1" ht="26.4" customHeight="1" x14ac:dyDescent="0.3">
      <c r="A7" s="126"/>
      <c r="B7" s="126"/>
      <c r="C7" s="129"/>
      <c r="D7" s="76" t="s">
        <v>230</v>
      </c>
      <c r="E7" s="76" t="s">
        <v>231</v>
      </c>
      <c r="F7" s="129"/>
      <c r="G7" s="126"/>
    </row>
    <row r="8" spans="1:8" x14ac:dyDescent="0.25">
      <c r="A8" s="70"/>
      <c r="B8" s="70"/>
      <c r="C8" s="70"/>
      <c r="D8" s="70"/>
      <c r="E8" s="70"/>
      <c r="F8" s="70"/>
      <c r="G8" s="70"/>
    </row>
    <row r="9" spans="1:8" x14ac:dyDescent="0.25">
      <c r="A9" s="70"/>
      <c r="B9" s="70"/>
      <c r="C9" s="70"/>
      <c r="D9" s="70"/>
      <c r="E9" s="70"/>
      <c r="F9" s="70"/>
      <c r="G9" s="70"/>
    </row>
    <row r="10" spans="1:8" x14ac:dyDescent="0.25">
      <c r="A10" s="70"/>
      <c r="B10" s="70"/>
      <c r="C10" s="70"/>
      <c r="D10" s="70"/>
      <c r="E10" s="70"/>
      <c r="F10" s="70"/>
      <c r="G10" s="70"/>
    </row>
    <row r="11" spans="1:8" x14ac:dyDescent="0.25">
      <c r="A11" s="70"/>
      <c r="B11" s="70"/>
      <c r="C11" s="70"/>
      <c r="D11" s="70"/>
      <c r="E11" s="70"/>
      <c r="F11" s="70"/>
      <c r="G11" s="70"/>
    </row>
    <row r="12" spans="1:8" x14ac:dyDescent="0.25">
      <c r="A12" s="70"/>
      <c r="B12" s="70"/>
      <c r="C12" s="70"/>
      <c r="D12" s="70"/>
      <c r="E12" s="70"/>
      <c r="F12" s="70"/>
      <c r="G12" s="70"/>
    </row>
    <row r="13" spans="1:8" x14ac:dyDescent="0.25">
      <c r="A13" s="70"/>
      <c r="B13" s="70"/>
      <c r="C13" s="70"/>
      <c r="D13" s="70"/>
      <c r="E13" s="70"/>
      <c r="F13" s="70"/>
      <c r="G13" s="70"/>
    </row>
    <row r="14" spans="1:8" x14ac:dyDescent="0.25">
      <c r="A14" s="70"/>
      <c r="B14" s="70"/>
      <c r="C14" s="70"/>
      <c r="D14" s="70"/>
      <c r="E14" s="70"/>
      <c r="F14" s="70"/>
      <c r="G14" s="70"/>
    </row>
    <row r="15" spans="1:8" x14ac:dyDescent="0.25">
      <c r="A15" s="70"/>
      <c r="B15" s="70"/>
      <c r="C15" s="70"/>
      <c r="D15" s="70"/>
      <c r="E15" s="70"/>
      <c r="F15" s="70"/>
      <c r="G15" s="70"/>
    </row>
    <row r="16" spans="1:8" x14ac:dyDescent="0.25">
      <c r="A16" s="70"/>
      <c r="B16" s="70"/>
      <c r="C16" s="70"/>
      <c r="D16" s="70"/>
      <c r="E16" s="70"/>
      <c r="F16" s="70"/>
      <c r="G16" s="70"/>
    </row>
    <row r="17" spans="1:7" x14ac:dyDescent="0.25">
      <c r="A17" s="70"/>
      <c r="B17" s="70"/>
      <c r="C17" s="70"/>
      <c r="D17" s="70"/>
      <c r="E17" s="70"/>
      <c r="F17" s="70"/>
      <c r="G17" s="70"/>
    </row>
    <row r="18" spans="1:7" x14ac:dyDescent="0.25">
      <c r="A18" s="70"/>
      <c r="B18" s="70"/>
      <c r="C18" s="70"/>
      <c r="D18" s="70"/>
      <c r="E18" s="70"/>
      <c r="F18" s="70"/>
      <c r="G18" s="70"/>
    </row>
    <row r="19" spans="1:7" x14ac:dyDescent="0.25">
      <c r="A19" s="70"/>
      <c r="B19" s="70"/>
      <c r="C19" s="70"/>
      <c r="D19" s="70"/>
      <c r="E19" s="70"/>
      <c r="F19" s="70"/>
      <c r="G19" s="70"/>
    </row>
  </sheetData>
  <mergeCells count="8">
    <mergeCell ref="A6:A7"/>
    <mergeCell ref="B6:B7"/>
    <mergeCell ref="A3:G3"/>
    <mergeCell ref="A2:G2"/>
    <mergeCell ref="D6:E6"/>
    <mergeCell ref="G6:G7"/>
    <mergeCell ref="F6:F7"/>
    <mergeCell ref="C6:C7"/>
  </mergeCells>
  <pageMargins left="0.57999999999999996" right="0.31" top="0.35" bottom="0.41"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topLeftCell="A31" zoomScaleNormal="100" workbookViewId="0">
      <selection activeCell="B43" sqref="B43"/>
    </sheetView>
  </sheetViews>
  <sheetFormatPr defaultRowHeight="13.8" x14ac:dyDescent="0.25"/>
  <cols>
    <col min="1" max="1" width="5.88671875" style="65" customWidth="1"/>
    <col min="2" max="2" width="54.5546875" style="65" customWidth="1"/>
    <col min="3" max="3" width="38.77734375" style="65" customWidth="1"/>
    <col min="4" max="4" width="33.6640625" style="65" customWidth="1"/>
    <col min="5" max="5" width="34.21875" style="65" customWidth="1"/>
    <col min="6" max="6" width="37.77734375" style="65" customWidth="1"/>
    <col min="7" max="7" width="24" style="65" customWidth="1"/>
    <col min="8" max="16384" width="8.88671875" style="65"/>
  </cols>
  <sheetData>
    <row r="1" spans="1:9" x14ac:dyDescent="0.25">
      <c r="G1" s="74" t="s">
        <v>236</v>
      </c>
    </row>
    <row r="2" spans="1:9" ht="16.8" customHeight="1" x14ac:dyDescent="0.25">
      <c r="A2" s="93" t="s">
        <v>239</v>
      </c>
      <c r="B2" s="93"/>
      <c r="C2" s="93"/>
      <c r="D2" s="93"/>
      <c r="E2" s="93"/>
      <c r="F2" s="93"/>
      <c r="G2" s="93"/>
      <c r="H2" s="93"/>
    </row>
    <row r="3" spans="1:9" ht="13.8" customHeight="1" x14ac:dyDescent="0.25">
      <c r="A3" s="94" t="s">
        <v>238</v>
      </c>
      <c r="B3" s="94"/>
      <c r="C3" s="94"/>
      <c r="D3" s="94"/>
      <c r="E3" s="94"/>
      <c r="F3" s="94"/>
      <c r="G3" s="94"/>
      <c r="H3" s="71"/>
      <c r="I3" s="71"/>
    </row>
    <row r="5" spans="1:9" ht="77.400000000000006" customHeight="1" x14ac:dyDescent="0.25">
      <c r="A5" s="66" t="s">
        <v>170</v>
      </c>
      <c r="B5" s="66" t="s">
        <v>171</v>
      </c>
      <c r="C5" s="66" t="s">
        <v>204</v>
      </c>
      <c r="D5" s="66" t="s">
        <v>202</v>
      </c>
      <c r="E5" s="66" t="s">
        <v>203</v>
      </c>
      <c r="F5" s="66" t="s">
        <v>169</v>
      </c>
      <c r="G5" s="66" t="s">
        <v>132</v>
      </c>
    </row>
    <row r="6" spans="1:9" ht="94.8" customHeight="1" x14ac:dyDescent="0.25">
      <c r="A6" s="66" t="s">
        <v>172</v>
      </c>
      <c r="B6" s="67" t="s">
        <v>217</v>
      </c>
      <c r="C6" s="68" t="s">
        <v>211</v>
      </c>
      <c r="D6" s="68" t="s">
        <v>173</v>
      </c>
      <c r="E6" s="68" t="str">
        <f>+C6</f>
        <v xml:space="preserve">Thực hiện theo quy định tại Thông tư số
97/2010/TT-BTC ngày 06/7/2010 của Bộ Tài chính quy định chế độ công tác
phí, chế độ chi tổ chức các cuộc hội nghị đối với các cơ quan nhà nước và đơn vị
sự nghiệp công lập.
</v>
      </c>
      <c r="F6" s="68" t="s">
        <v>210</v>
      </c>
      <c r="G6" s="68" t="s">
        <v>223</v>
      </c>
    </row>
    <row r="7" spans="1:9" ht="22.8" customHeight="1" x14ac:dyDescent="0.25">
      <c r="A7" s="66" t="s">
        <v>174</v>
      </c>
      <c r="B7" s="67" t="s">
        <v>175</v>
      </c>
      <c r="C7" s="67"/>
      <c r="D7" s="67"/>
      <c r="E7" s="67"/>
      <c r="F7" s="68"/>
      <c r="G7" s="70"/>
    </row>
    <row r="8" spans="1:9" s="79" customFormat="1" ht="105.6" customHeight="1" x14ac:dyDescent="0.25">
      <c r="A8" s="77">
        <v>1</v>
      </c>
      <c r="B8" s="78" t="s">
        <v>176</v>
      </c>
      <c r="C8" s="78" t="s">
        <v>221</v>
      </c>
      <c r="D8" s="78" t="s">
        <v>173</v>
      </c>
      <c r="E8" s="78" t="str">
        <f>+C8</f>
        <v>Thực hiện theo quy định tại Thông tư số
97/2010/TT-BTC ngày 06/7/2010 của Bộ Tài chính quy định chế độ công tác
phí, chế độ chi tổ chức các cuộc hội nghị đối với các cơ quan nhà nước và đơn vị
sự nghiệp công lập.</v>
      </c>
      <c r="F8" s="78" t="s">
        <v>210</v>
      </c>
      <c r="G8" s="78" t="s">
        <v>224</v>
      </c>
    </row>
    <row r="9" spans="1:9" s="79" customFormat="1" ht="40.799999999999997" customHeight="1" x14ac:dyDescent="0.25">
      <c r="A9" s="77">
        <v>2</v>
      </c>
      <c r="B9" s="78" t="s">
        <v>177</v>
      </c>
      <c r="C9" s="133" t="s">
        <v>212</v>
      </c>
      <c r="D9" s="78"/>
      <c r="E9" s="139" t="str">
        <f>+C9</f>
        <v>- Chủ trì cuộc họp: 150.000 đồng/người/cuộc họp.
- Thành viên tham dự cuộc họp: 100.000 đồng/người/cuộc họp.
- Chi báo cáo tham luận theo đơn đặt hàng: 500.000 đồng/bài viết.</v>
      </c>
      <c r="F9" s="78"/>
      <c r="G9" s="130" t="s">
        <v>225</v>
      </c>
    </row>
    <row r="10" spans="1:9" s="79" customFormat="1" ht="27.6" x14ac:dyDescent="0.25">
      <c r="A10" s="77" t="s">
        <v>2</v>
      </c>
      <c r="B10" s="78" t="s">
        <v>218</v>
      </c>
      <c r="C10" s="134"/>
      <c r="D10" s="78"/>
      <c r="E10" s="134"/>
      <c r="F10" s="78"/>
      <c r="G10" s="131"/>
    </row>
    <row r="11" spans="1:9" s="79" customFormat="1" x14ac:dyDescent="0.25">
      <c r="A11" s="77" t="s">
        <v>178</v>
      </c>
      <c r="B11" s="78" t="s">
        <v>179</v>
      </c>
      <c r="C11" s="134"/>
      <c r="D11" s="78" t="s">
        <v>180</v>
      </c>
      <c r="E11" s="134"/>
      <c r="F11" s="78" t="s">
        <v>180</v>
      </c>
      <c r="G11" s="131"/>
    </row>
    <row r="12" spans="1:9" s="79" customFormat="1" x14ac:dyDescent="0.25">
      <c r="A12" s="77" t="s">
        <v>178</v>
      </c>
      <c r="B12" s="78" t="s">
        <v>181</v>
      </c>
      <c r="C12" s="134"/>
      <c r="D12" s="78" t="s">
        <v>182</v>
      </c>
      <c r="E12" s="134"/>
      <c r="F12" s="78" t="s">
        <v>182</v>
      </c>
      <c r="G12" s="131"/>
    </row>
    <row r="13" spans="1:9" s="79" customFormat="1" x14ac:dyDescent="0.25">
      <c r="A13" s="77" t="s">
        <v>178</v>
      </c>
      <c r="B13" s="78" t="s">
        <v>183</v>
      </c>
      <c r="C13" s="134"/>
      <c r="D13" s="78" t="s">
        <v>184</v>
      </c>
      <c r="E13" s="134"/>
      <c r="F13" s="78" t="s">
        <v>184</v>
      </c>
      <c r="G13" s="131"/>
    </row>
    <row r="14" spans="1:9" s="79" customFormat="1" ht="27.6" x14ac:dyDescent="0.25">
      <c r="A14" s="77" t="s">
        <v>3</v>
      </c>
      <c r="B14" s="78" t="s">
        <v>219</v>
      </c>
      <c r="C14" s="134"/>
      <c r="D14" s="78"/>
      <c r="E14" s="134"/>
      <c r="F14" s="78"/>
      <c r="G14" s="131"/>
    </row>
    <row r="15" spans="1:9" s="79" customFormat="1" x14ac:dyDescent="0.25">
      <c r="A15" s="77" t="s">
        <v>178</v>
      </c>
      <c r="B15" s="78" t="s">
        <v>179</v>
      </c>
      <c r="C15" s="134"/>
      <c r="D15" s="78" t="s">
        <v>185</v>
      </c>
      <c r="E15" s="134"/>
      <c r="F15" s="78"/>
      <c r="G15" s="131"/>
    </row>
    <row r="16" spans="1:9" s="79" customFormat="1" x14ac:dyDescent="0.25">
      <c r="A16" s="77" t="s">
        <v>178</v>
      </c>
      <c r="B16" s="78" t="s">
        <v>181</v>
      </c>
      <c r="C16" s="134"/>
      <c r="D16" s="78" t="s">
        <v>186</v>
      </c>
      <c r="E16" s="134"/>
      <c r="F16" s="78"/>
      <c r="G16" s="131"/>
    </row>
    <row r="17" spans="1:7" s="79" customFormat="1" x14ac:dyDescent="0.25">
      <c r="A17" s="77" t="s">
        <v>178</v>
      </c>
      <c r="B17" s="78" t="s">
        <v>183</v>
      </c>
      <c r="C17" s="134"/>
      <c r="D17" s="78" t="s">
        <v>187</v>
      </c>
      <c r="E17" s="134"/>
      <c r="F17" s="78"/>
      <c r="G17" s="131"/>
    </row>
    <row r="18" spans="1:7" s="79" customFormat="1" ht="27.6" x14ac:dyDescent="0.25">
      <c r="A18" s="77" t="s">
        <v>4</v>
      </c>
      <c r="B18" s="78" t="s">
        <v>220</v>
      </c>
      <c r="C18" s="134"/>
      <c r="D18" s="78"/>
      <c r="E18" s="134"/>
      <c r="F18" s="78"/>
      <c r="G18" s="131"/>
    </row>
    <row r="19" spans="1:7" s="79" customFormat="1" ht="19.8" customHeight="1" x14ac:dyDescent="0.25">
      <c r="A19" s="77" t="s">
        <v>178</v>
      </c>
      <c r="B19" s="78" t="s">
        <v>179</v>
      </c>
      <c r="C19" s="134"/>
      <c r="D19" s="78" t="s">
        <v>182</v>
      </c>
      <c r="E19" s="134"/>
      <c r="F19" s="78" t="s">
        <v>182</v>
      </c>
      <c r="G19" s="131"/>
    </row>
    <row r="20" spans="1:7" s="79" customFormat="1" ht="16.8" customHeight="1" x14ac:dyDescent="0.25">
      <c r="A20" s="77" t="s">
        <v>178</v>
      </c>
      <c r="B20" s="78" t="s">
        <v>181</v>
      </c>
      <c r="C20" s="134"/>
      <c r="D20" s="78" t="s">
        <v>205</v>
      </c>
      <c r="E20" s="134"/>
      <c r="F20" s="78" t="s">
        <v>205</v>
      </c>
      <c r="G20" s="131"/>
    </row>
    <row r="21" spans="1:7" s="79" customFormat="1" ht="22.2" customHeight="1" x14ac:dyDescent="0.25">
      <c r="A21" s="77" t="s">
        <v>178</v>
      </c>
      <c r="B21" s="78" t="s">
        <v>183</v>
      </c>
      <c r="C21" s="135"/>
      <c r="D21" s="78" t="s">
        <v>206</v>
      </c>
      <c r="E21" s="135"/>
      <c r="F21" s="78" t="s">
        <v>206</v>
      </c>
      <c r="G21" s="132"/>
    </row>
    <row r="22" spans="1:7" s="79" customFormat="1" ht="85.8" customHeight="1" x14ac:dyDescent="0.25">
      <c r="A22" s="80" t="s">
        <v>188</v>
      </c>
      <c r="B22" s="81" t="s">
        <v>242</v>
      </c>
      <c r="C22" s="78" t="s">
        <v>213</v>
      </c>
      <c r="D22" s="78" t="s">
        <v>222</v>
      </c>
      <c r="E22" s="78" t="s">
        <v>213</v>
      </c>
      <c r="F22" s="78" t="s">
        <v>214</v>
      </c>
      <c r="G22" s="78" t="s">
        <v>243</v>
      </c>
    </row>
    <row r="23" spans="1:7" s="79" customFormat="1" ht="27.6" x14ac:dyDescent="0.25">
      <c r="A23" s="80" t="s">
        <v>189</v>
      </c>
      <c r="B23" s="81" t="s">
        <v>190</v>
      </c>
      <c r="C23" s="136" t="s">
        <v>215</v>
      </c>
      <c r="D23" s="81"/>
      <c r="E23" s="136" t="s">
        <v>215</v>
      </c>
      <c r="F23" s="78"/>
      <c r="G23" s="130" t="s">
        <v>244</v>
      </c>
    </row>
    <row r="24" spans="1:7" s="79" customFormat="1" ht="27.6" x14ac:dyDescent="0.25">
      <c r="A24" s="77">
        <v>1</v>
      </c>
      <c r="B24" s="78" t="s">
        <v>218</v>
      </c>
      <c r="C24" s="137"/>
      <c r="D24" s="78"/>
      <c r="E24" s="137"/>
      <c r="F24" s="78"/>
      <c r="G24" s="131"/>
    </row>
    <row r="25" spans="1:7" s="79" customFormat="1" x14ac:dyDescent="0.25">
      <c r="A25" s="77" t="s">
        <v>178</v>
      </c>
      <c r="B25" s="78" t="s">
        <v>191</v>
      </c>
      <c r="C25" s="137"/>
      <c r="D25" s="78" t="s">
        <v>192</v>
      </c>
      <c r="E25" s="137"/>
      <c r="F25" s="78" t="s">
        <v>192</v>
      </c>
      <c r="G25" s="131"/>
    </row>
    <row r="26" spans="1:7" s="79" customFormat="1" x14ac:dyDescent="0.25">
      <c r="A26" s="77" t="s">
        <v>178</v>
      </c>
      <c r="B26" s="78" t="s">
        <v>193</v>
      </c>
      <c r="C26" s="137"/>
      <c r="D26" s="78" t="s">
        <v>194</v>
      </c>
      <c r="E26" s="137"/>
      <c r="F26" s="78" t="s">
        <v>194</v>
      </c>
      <c r="G26" s="131"/>
    </row>
    <row r="27" spans="1:7" s="79" customFormat="1" ht="27.6" x14ac:dyDescent="0.25">
      <c r="A27" s="77">
        <v>2</v>
      </c>
      <c r="B27" s="78" t="s">
        <v>219</v>
      </c>
      <c r="C27" s="137"/>
      <c r="D27" s="78"/>
      <c r="E27" s="137"/>
      <c r="F27" s="78"/>
      <c r="G27" s="131"/>
    </row>
    <row r="28" spans="1:7" s="79" customFormat="1" x14ac:dyDescent="0.25">
      <c r="A28" s="77" t="s">
        <v>178</v>
      </c>
      <c r="B28" s="78" t="s">
        <v>191</v>
      </c>
      <c r="C28" s="137"/>
      <c r="D28" s="78" t="s">
        <v>194</v>
      </c>
      <c r="E28" s="137"/>
      <c r="F28" s="78"/>
      <c r="G28" s="131"/>
    </row>
    <row r="29" spans="1:7" s="79" customFormat="1" x14ac:dyDescent="0.25">
      <c r="A29" s="77" t="s">
        <v>178</v>
      </c>
      <c r="B29" s="78" t="s">
        <v>193</v>
      </c>
      <c r="C29" s="137"/>
      <c r="D29" s="78" t="s">
        <v>195</v>
      </c>
      <c r="E29" s="137"/>
      <c r="F29" s="78"/>
      <c r="G29" s="131"/>
    </row>
    <row r="30" spans="1:7" s="79" customFormat="1" ht="27.6" x14ac:dyDescent="0.25">
      <c r="A30" s="77">
        <v>3</v>
      </c>
      <c r="B30" s="78" t="s">
        <v>220</v>
      </c>
      <c r="C30" s="137"/>
      <c r="D30" s="78"/>
      <c r="E30" s="137"/>
      <c r="F30" s="78"/>
      <c r="G30" s="131"/>
    </row>
    <row r="31" spans="1:7" s="79" customFormat="1" x14ac:dyDescent="0.25">
      <c r="A31" s="77" t="s">
        <v>178</v>
      </c>
      <c r="B31" s="78" t="s">
        <v>191</v>
      </c>
      <c r="C31" s="137"/>
      <c r="D31" s="78" t="s">
        <v>207</v>
      </c>
      <c r="E31" s="137"/>
      <c r="F31" s="78" t="s">
        <v>194</v>
      </c>
      <c r="G31" s="131"/>
    </row>
    <row r="32" spans="1:7" s="79" customFormat="1" x14ac:dyDescent="0.25">
      <c r="A32" s="77" t="s">
        <v>178</v>
      </c>
      <c r="B32" s="78" t="s">
        <v>193</v>
      </c>
      <c r="C32" s="137"/>
      <c r="D32" s="78" t="s">
        <v>208</v>
      </c>
      <c r="E32" s="137"/>
      <c r="F32" s="78" t="s">
        <v>195</v>
      </c>
      <c r="G32" s="132"/>
    </row>
    <row r="33" spans="1:7" s="79" customFormat="1" ht="57" customHeight="1" x14ac:dyDescent="0.25">
      <c r="A33" s="80" t="s">
        <v>196</v>
      </c>
      <c r="B33" s="81" t="s">
        <v>241</v>
      </c>
      <c r="C33" s="138" t="s">
        <v>216</v>
      </c>
      <c r="D33" s="81"/>
      <c r="E33" s="138" t="s">
        <v>216</v>
      </c>
      <c r="F33" s="78"/>
      <c r="G33" s="130" t="s">
        <v>245</v>
      </c>
    </row>
    <row r="34" spans="1:7" s="79" customFormat="1" ht="27.6" x14ac:dyDescent="0.25">
      <c r="A34" s="77">
        <v>1</v>
      </c>
      <c r="B34" s="78" t="s">
        <v>218</v>
      </c>
      <c r="C34" s="138"/>
      <c r="D34" s="78" t="s">
        <v>197</v>
      </c>
      <c r="E34" s="138"/>
      <c r="F34" s="78" t="s">
        <v>197</v>
      </c>
      <c r="G34" s="131"/>
    </row>
    <row r="35" spans="1:7" s="79" customFormat="1" ht="27.6" x14ac:dyDescent="0.25">
      <c r="A35" s="77">
        <v>2</v>
      </c>
      <c r="B35" s="78" t="s">
        <v>219</v>
      </c>
      <c r="C35" s="138"/>
      <c r="D35" s="78" t="s">
        <v>198</v>
      </c>
      <c r="E35" s="138"/>
      <c r="F35" s="78"/>
      <c r="G35" s="131"/>
    </row>
    <row r="36" spans="1:7" s="79" customFormat="1" ht="27.6" x14ac:dyDescent="0.25">
      <c r="A36" s="77">
        <v>3</v>
      </c>
      <c r="B36" s="78" t="s">
        <v>220</v>
      </c>
      <c r="C36" s="138"/>
      <c r="D36" s="78" t="s">
        <v>209</v>
      </c>
      <c r="E36" s="138"/>
      <c r="F36" s="78" t="s">
        <v>209</v>
      </c>
      <c r="G36" s="132"/>
    </row>
    <row r="37" spans="1:7" ht="124.2" x14ac:dyDescent="0.25">
      <c r="A37" s="66" t="s">
        <v>199</v>
      </c>
      <c r="B37" s="67" t="s">
        <v>200</v>
      </c>
      <c r="C37" s="68" t="s">
        <v>201</v>
      </c>
      <c r="D37" s="68" t="s">
        <v>201</v>
      </c>
      <c r="E37" s="68" t="s">
        <v>201</v>
      </c>
      <c r="F37" s="68" t="s">
        <v>201</v>
      </c>
      <c r="G37" s="69" t="s">
        <v>226</v>
      </c>
    </row>
    <row r="39" spans="1:7" ht="55.8" customHeight="1" x14ac:dyDescent="0.25">
      <c r="A39" s="140" t="s">
        <v>246</v>
      </c>
      <c r="B39" s="140"/>
      <c r="C39" s="140"/>
      <c r="D39" s="140"/>
      <c r="E39" s="140"/>
      <c r="F39" s="140"/>
      <c r="G39" s="140"/>
    </row>
  </sheetData>
  <mergeCells count="12">
    <mergeCell ref="A39:G39"/>
    <mergeCell ref="A3:G3"/>
    <mergeCell ref="A2:H2"/>
    <mergeCell ref="G9:G21"/>
    <mergeCell ref="G23:G32"/>
    <mergeCell ref="G33:G36"/>
    <mergeCell ref="C9:C21"/>
    <mergeCell ref="C23:C32"/>
    <mergeCell ref="E23:E32"/>
    <mergeCell ref="C33:C36"/>
    <mergeCell ref="E33:E36"/>
    <mergeCell ref="E9:E21"/>
  </mergeCells>
  <pageMargins left="0.57999999999999996" right="0.31" top="0.35" bottom="0.41" header="0.31496062992125984" footer="0.31496062992125984"/>
  <pageSetup paperSize="9" scale="6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Sheet1 (3)</vt:lpstr>
      <vt:lpstr>Sheet2</vt:lpstr>
      <vt:lpstr>thuyết minh</vt:lpstr>
      <vt:lpstr>cung cấp thông tin</vt:lpstr>
      <vt:lpstr>dự kiến mức chi</vt:lpstr>
      <vt:lpstr>Báo cáo kinh phí</vt:lpstr>
      <vt:lpstr>so sánh</vt:lpstr>
      <vt:lpstr>'so sánh'!Print_Area</vt:lpstr>
      <vt:lpstr>'cung cấp thông tin'!Print_Titles</vt:lpstr>
      <vt:lpstr>'dự kiến mức chi'!Print_Titles</vt:lpstr>
      <vt:lpstr>'Sheet1 (3)'!Print_Titles</vt:lpstr>
      <vt:lpstr>'so sánh'!Print_Titles</vt:lpstr>
      <vt:lpstr>'thuyết minh'!Print_Titles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2026-03-06T03:17:38Z</dcterms:modified>
</cp:coreProperties>
</file>