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GUYET\VU NHA GIAO\2024\4. HOI GIANG 2024\17. QD 179 BAN HANH QUY DINH HG\"/>
    </mc:Choice>
  </mc:AlternateContent>
  <bookViews>
    <workbookView xWindow="-120" yWindow="-120" windowWidth="23250" windowHeight="13140"/>
  </bookViews>
  <sheets>
    <sheet name="2. phan bo (PA1)" sheetId="16" r:id="rId1"/>
    <sheet name="203 (cũ)" sheetId="9" state="hidden" r:id="rId2"/>
    <sheet name="203-2 (cũ)" sheetId="10" state="hidden" r:id="rId3"/>
  </sheets>
  <definedNames>
    <definedName name="_xlnm._FilterDatabase" localSheetId="1" hidden="1">'203 (cũ)'!$A$8:$H$174</definedName>
    <definedName name="_xlnm._FilterDatabase" localSheetId="2" hidden="1">'203-2 (cũ)'!$A$7:$G$173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3" i="10" l="1"/>
  <c r="H173" i="10" s="1"/>
  <c r="C172" i="10"/>
  <c r="H172" i="10" s="1"/>
  <c r="C171" i="10"/>
  <c r="H171" i="10" s="1"/>
  <c r="C170" i="10"/>
  <c r="H170" i="10" s="1"/>
  <c r="G169" i="10"/>
  <c r="F169" i="10"/>
  <c r="F163" i="10" s="1"/>
  <c r="E169" i="10"/>
  <c r="E163" i="10" s="1"/>
  <c r="D169" i="10"/>
  <c r="D163" i="10" s="1"/>
  <c r="C168" i="10"/>
  <c r="H168" i="10" s="1"/>
  <c r="C167" i="10"/>
  <c r="H167" i="10" s="1"/>
  <c r="C166" i="10"/>
  <c r="H166" i="10" s="1"/>
  <c r="C165" i="10"/>
  <c r="H165" i="10" s="1"/>
  <c r="H164" i="10"/>
  <c r="G163" i="10"/>
  <c r="C162" i="10"/>
  <c r="H162" i="10" s="1"/>
  <c r="C161" i="10"/>
  <c r="H161" i="10" s="1"/>
  <c r="C160" i="10"/>
  <c r="H160" i="10" s="1"/>
  <c r="C159" i="10"/>
  <c r="G158" i="10"/>
  <c r="F158" i="10"/>
  <c r="E158" i="10"/>
  <c r="D158" i="10"/>
  <c r="C157" i="10"/>
  <c r="H157" i="10" s="1"/>
  <c r="C156" i="10"/>
  <c r="H156" i="10" s="1"/>
  <c r="C155" i="10"/>
  <c r="H155" i="10" s="1"/>
  <c r="C154" i="10"/>
  <c r="H154" i="10" s="1"/>
  <c r="H153" i="10"/>
  <c r="C151" i="10"/>
  <c r="H151" i="10" s="1"/>
  <c r="C150" i="10"/>
  <c r="H150" i="10" s="1"/>
  <c r="H149" i="10"/>
  <c r="C148" i="10"/>
  <c r="H148" i="10" s="1"/>
  <c r="G147" i="10"/>
  <c r="F147" i="10"/>
  <c r="E147" i="10"/>
  <c r="D147" i="10"/>
  <c r="C146" i="10"/>
  <c r="H146" i="10" s="1"/>
  <c r="C145" i="10"/>
  <c r="H145" i="10" s="1"/>
  <c r="H144" i="10"/>
  <c r="C143" i="10"/>
  <c r="H143" i="10" s="1"/>
  <c r="H142" i="10"/>
  <c r="C140" i="10"/>
  <c r="H140" i="10" s="1"/>
  <c r="C139" i="10"/>
  <c r="H139" i="10" s="1"/>
  <c r="C138" i="10"/>
  <c r="H138" i="10" s="1"/>
  <c r="C137" i="10"/>
  <c r="H137" i="10" s="1"/>
  <c r="G136" i="10"/>
  <c r="F136" i="10"/>
  <c r="E136" i="10"/>
  <c r="D136" i="10"/>
  <c r="C135" i="10"/>
  <c r="H135" i="10" s="1"/>
  <c r="C134" i="10"/>
  <c r="H134" i="10" s="1"/>
  <c r="C133" i="10"/>
  <c r="H133" i="10" s="1"/>
  <c r="C132" i="10"/>
  <c r="H132" i="10" s="1"/>
  <c r="H131" i="10"/>
  <c r="C129" i="10"/>
  <c r="H129" i="10" s="1"/>
  <c r="C128" i="10"/>
  <c r="H128" i="10" s="1"/>
  <c r="C127" i="10"/>
  <c r="H127" i="10" s="1"/>
  <c r="C126" i="10"/>
  <c r="G125" i="10"/>
  <c r="F125" i="10"/>
  <c r="E125" i="10"/>
  <c r="D125" i="10"/>
  <c r="C124" i="10"/>
  <c r="H124" i="10" s="1"/>
  <c r="C123" i="10"/>
  <c r="H123" i="10" s="1"/>
  <c r="C122" i="10"/>
  <c r="H122" i="10" s="1"/>
  <c r="C121" i="10"/>
  <c r="H121" i="10" s="1"/>
  <c r="H120" i="10"/>
  <c r="C118" i="10"/>
  <c r="H118" i="10" s="1"/>
  <c r="C117" i="10"/>
  <c r="H117" i="10" s="1"/>
  <c r="C116" i="10"/>
  <c r="H116" i="10" s="1"/>
  <c r="C115" i="10"/>
  <c r="H115" i="10" s="1"/>
  <c r="G114" i="10"/>
  <c r="F114" i="10"/>
  <c r="E114" i="10"/>
  <c r="D114" i="10"/>
  <c r="C113" i="10"/>
  <c r="H113" i="10" s="1"/>
  <c r="C112" i="10"/>
  <c r="H112" i="10" s="1"/>
  <c r="C111" i="10"/>
  <c r="H111" i="10" s="1"/>
  <c r="C110" i="10"/>
  <c r="H110" i="10" s="1"/>
  <c r="H109" i="10"/>
  <c r="C107" i="10"/>
  <c r="H107" i="10" s="1"/>
  <c r="C106" i="10"/>
  <c r="H106" i="10" s="1"/>
  <c r="C105" i="10"/>
  <c r="H105" i="10" s="1"/>
  <c r="C104" i="10"/>
  <c r="C103" i="10" s="1"/>
  <c r="G103" i="10"/>
  <c r="F103" i="10"/>
  <c r="E103" i="10"/>
  <c r="D103" i="10"/>
  <c r="F102" i="10"/>
  <c r="E102" i="10"/>
  <c r="C102" i="10"/>
  <c r="H102" i="10" s="1"/>
  <c r="E101" i="10"/>
  <c r="C101" i="10" s="1"/>
  <c r="H101" i="10" s="1"/>
  <c r="C100" i="10"/>
  <c r="H100" i="10" s="1"/>
  <c r="C99" i="10"/>
  <c r="H99" i="10" s="1"/>
  <c r="H98" i="10"/>
  <c r="C96" i="10"/>
  <c r="H96" i="10" s="1"/>
  <c r="C95" i="10"/>
  <c r="H95" i="10" s="1"/>
  <c r="C94" i="10"/>
  <c r="H94" i="10" s="1"/>
  <c r="C93" i="10"/>
  <c r="G92" i="10"/>
  <c r="F92" i="10"/>
  <c r="F86" i="10" s="1"/>
  <c r="E92" i="10"/>
  <c r="E86" i="10" s="1"/>
  <c r="D92" i="10"/>
  <c r="D86" i="10" s="1"/>
  <c r="C91" i="10"/>
  <c r="H91" i="10" s="1"/>
  <c r="C90" i="10"/>
  <c r="H90" i="10" s="1"/>
  <c r="C89" i="10"/>
  <c r="H89" i="10" s="1"/>
  <c r="C88" i="10"/>
  <c r="H88" i="10" s="1"/>
  <c r="H87" i="10"/>
  <c r="G86" i="10"/>
  <c r="H85" i="10"/>
  <c r="C85" i="10"/>
  <c r="C84" i="10"/>
  <c r="H84" i="10" s="1"/>
  <c r="C83" i="10"/>
  <c r="H83" i="10" s="1"/>
  <c r="C82" i="10"/>
  <c r="G81" i="10"/>
  <c r="F81" i="10"/>
  <c r="E81" i="10"/>
  <c r="D81" i="10"/>
  <c r="C80" i="10"/>
  <c r="H80" i="10" s="1"/>
  <c r="C79" i="10"/>
  <c r="H79" i="10" s="1"/>
  <c r="C78" i="10"/>
  <c r="H78" i="10" s="1"/>
  <c r="C77" i="10"/>
  <c r="H77" i="10" s="1"/>
  <c r="H76" i="10"/>
  <c r="H75" i="10"/>
  <c r="H74" i="10"/>
  <c r="C74" i="10"/>
  <c r="C73" i="10"/>
  <c r="H73" i="10" s="1"/>
  <c r="C72" i="10"/>
  <c r="H72" i="10" s="1"/>
  <c r="F71" i="10"/>
  <c r="C71" i="10"/>
  <c r="H71" i="10" s="1"/>
  <c r="C69" i="10"/>
  <c r="H69" i="10" s="1"/>
  <c r="C68" i="10"/>
  <c r="H68" i="10" s="1"/>
  <c r="C67" i="10"/>
  <c r="H67" i="10" s="1"/>
  <c r="C66" i="10"/>
  <c r="H66" i="10" s="1"/>
  <c r="H65" i="10"/>
  <c r="G64" i="10"/>
  <c r="F64" i="10"/>
  <c r="E64" i="10"/>
  <c r="D64" i="10"/>
  <c r="C63" i="10"/>
  <c r="H63" i="10" s="1"/>
  <c r="C62" i="10"/>
  <c r="H62" i="10" s="1"/>
  <c r="C61" i="10"/>
  <c r="H61" i="10" s="1"/>
  <c r="C60" i="10"/>
  <c r="H60" i="10" s="1"/>
  <c r="G59" i="10"/>
  <c r="F59" i="10"/>
  <c r="E59" i="10"/>
  <c r="D59" i="10"/>
  <c r="C58" i="10"/>
  <c r="H58" i="10" s="1"/>
  <c r="C57" i="10"/>
  <c r="H57" i="10" s="1"/>
  <c r="C56" i="10"/>
  <c r="H56" i="10" s="1"/>
  <c r="C55" i="10"/>
  <c r="H55" i="10" s="1"/>
  <c r="H54" i="10"/>
  <c r="H53" i="10"/>
  <c r="C52" i="10"/>
  <c r="H52" i="10" s="1"/>
  <c r="C51" i="10"/>
  <c r="H51" i="10" s="1"/>
  <c r="C50" i="10"/>
  <c r="H50" i="10" s="1"/>
  <c r="C49" i="10"/>
  <c r="H49" i="10" s="1"/>
  <c r="G48" i="10"/>
  <c r="F48" i="10"/>
  <c r="E48" i="10"/>
  <c r="D48" i="10"/>
  <c r="C47" i="10"/>
  <c r="H47" i="10" s="1"/>
  <c r="C46" i="10"/>
  <c r="H46" i="10" s="1"/>
  <c r="C45" i="10"/>
  <c r="C44" i="10"/>
  <c r="H44" i="10" s="1"/>
  <c r="H43" i="10"/>
  <c r="H41" i="10"/>
  <c r="C40" i="10"/>
  <c r="H40" i="10" s="1"/>
  <c r="C39" i="10"/>
  <c r="H39" i="10" s="1"/>
  <c r="C38" i="10"/>
  <c r="H38" i="10" s="1"/>
  <c r="G37" i="10"/>
  <c r="F37" i="10"/>
  <c r="E37" i="10"/>
  <c r="E31" i="10" s="1"/>
  <c r="H31" i="10" s="1"/>
  <c r="D37" i="10"/>
  <c r="C36" i="10"/>
  <c r="H36" i="10" s="1"/>
  <c r="H35" i="10"/>
  <c r="C34" i="10"/>
  <c r="H34" i="10" s="1"/>
  <c r="H33" i="10"/>
  <c r="H32" i="10"/>
  <c r="C30" i="10"/>
  <c r="H30" i="10" s="1"/>
  <c r="C29" i="10"/>
  <c r="H29" i="10" s="1"/>
  <c r="C28" i="10"/>
  <c r="H28" i="10" s="1"/>
  <c r="H27" i="10"/>
  <c r="C27" i="10"/>
  <c r="G26" i="10"/>
  <c r="G20" i="10" s="1"/>
  <c r="F26" i="10"/>
  <c r="E26" i="10"/>
  <c r="D26" i="10"/>
  <c r="D20" i="10" s="1"/>
  <c r="C25" i="10"/>
  <c r="H25" i="10" s="1"/>
  <c r="C24" i="10"/>
  <c r="H24" i="10" s="1"/>
  <c r="C23" i="10"/>
  <c r="H23" i="10" s="1"/>
  <c r="C22" i="10"/>
  <c r="H22" i="10" s="1"/>
  <c r="H21" i="10"/>
  <c r="E20" i="10"/>
  <c r="G19" i="10"/>
  <c r="F19" i="10"/>
  <c r="E19" i="10"/>
  <c r="D19" i="10"/>
  <c r="G18" i="10"/>
  <c r="F18" i="10"/>
  <c r="E18" i="10"/>
  <c r="D18" i="10"/>
  <c r="G17" i="10"/>
  <c r="F17" i="10"/>
  <c r="E17" i="10"/>
  <c r="D17" i="10"/>
  <c r="G16" i="10"/>
  <c r="F16" i="10"/>
  <c r="E16" i="10"/>
  <c r="D16" i="10"/>
  <c r="G15" i="10"/>
  <c r="G14" i="10"/>
  <c r="F14" i="10"/>
  <c r="E14" i="10"/>
  <c r="D14" i="10"/>
  <c r="G13" i="10"/>
  <c r="F13" i="10"/>
  <c r="D13" i="10"/>
  <c r="G12" i="10"/>
  <c r="F12" i="10"/>
  <c r="E12" i="10"/>
  <c r="D12" i="10"/>
  <c r="G11" i="10"/>
  <c r="F11" i="10"/>
  <c r="E11" i="10"/>
  <c r="D11" i="10"/>
  <c r="H104" i="10" l="1"/>
  <c r="C26" i="10"/>
  <c r="H26" i="10" s="1"/>
  <c r="C114" i="10"/>
  <c r="C12" i="10"/>
  <c r="C147" i="10"/>
  <c r="H147" i="10" s="1"/>
  <c r="C19" i="10"/>
  <c r="H19" i="10" s="1"/>
  <c r="C125" i="10"/>
  <c r="H125" i="10" s="1"/>
  <c r="G9" i="10"/>
  <c r="C92" i="10"/>
  <c r="C13" i="10"/>
  <c r="F15" i="10"/>
  <c r="C158" i="10"/>
  <c r="H158" i="10" s="1"/>
  <c r="E15" i="10"/>
  <c r="H103" i="10"/>
  <c r="H114" i="10"/>
  <c r="E13" i="10"/>
  <c r="C17" i="10"/>
  <c r="H17" i="10" s="1"/>
  <c r="C37" i="10"/>
  <c r="H37" i="10" s="1"/>
  <c r="D9" i="10"/>
  <c r="D15" i="10"/>
  <c r="C81" i="10"/>
  <c r="H81" i="10" s="1"/>
  <c r="E9" i="10"/>
  <c r="C86" i="10"/>
  <c r="H92" i="10"/>
  <c r="F20" i="10"/>
  <c r="F9" i="10" s="1"/>
  <c r="H159" i="10"/>
  <c r="C11" i="10"/>
  <c r="C14" i="10"/>
  <c r="H14" i="10" s="1"/>
  <c r="C16" i="10"/>
  <c r="H16" i="10" s="1"/>
  <c r="C18" i="10"/>
  <c r="H18" i="10" s="1"/>
  <c r="C20" i="10"/>
  <c r="C48" i="10"/>
  <c r="C59" i="10"/>
  <c r="H59" i="10" s="1"/>
  <c r="C70" i="10"/>
  <c r="H82" i="10"/>
  <c r="H93" i="10"/>
  <c r="H126" i="10"/>
  <c r="C136" i="10"/>
  <c r="H136" i="10" s="1"/>
  <c r="C169" i="10"/>
  <c r="H45" i="10"/>
  <c r="H13" i="10" l="1"/>
  <c r="H48" i="10"/>
  <c r="C15" i="10"/>
  <c r="H15" i="10" s="1"/>
  <c r="H169" i="10"/>
  <c r="C163" i="10"/>
  <c r="H20" i="10"/>
  <c r="L70" i="10"/>
  <c r="L69" i="10" s="1"/>
  <c r="H70" i="10"/>
  <c r="J70" i="10"/>
  <c r="J69" i="10" s="1"/>
  <c r="I70" i="10"/>
  <c r="I69" i="10" s="1"/>
  <c r="K70" i="10"/>
  <c r="K69" i="10" s="1"/>
  <c r="C64" i="10"/>
  <c r="C9" i="10" s="1"/>
  <c r="C174" i="9" l="1"/>
  <c r="H174" i="9" s="1"/>
  <c r="C173" i="9"/>
  <c r="H173" i="9" s="1"/>
  <c r="I172" i="9"/>
  <c r="C172" i="9"/>
  <c r="H172" i="9" s="1"/>
  <c r="C171" i="9"/>
  <c r="G170" i="9"/>
  <c r="G164" i="9" s="1"/>
  <c r="F170" i="9"/>
  <c r="F164" i="9" s="1"/>
  <c r="E170" i="9"/>
  <c r="D170" i="9"/>
  <c r="D164" i="9" s="1"/>
  <c r="C169" i="9"/>
  <c r="H169" i="9" s="1"/>
  <c r="E168" i="9"/>
  <c r="C168" i="9"/>
  <c r="H168" i="9" s="1"/>
  <c r="C167" i="9"/>
  <c r="H167" i="9" s="1"/>
  <c r="C166" i="9"/>
  <c r="H166" i="9" s="1"/>
  <c r="H165" i="9"/>
  <c r="E164" i="9"/>
  <c r="D163" i="9"/>
  <c r="C162" i="9"/>
  <c r="H162" i="9" s="1"/>
  <c r="C161" i="9"/>
  <c r="H161" i="9" s="1"/>
  <c r="C160" i="9"/>
  <c r="G159" i="9"/>
  <c r="F159" i="9"/>
  <c r="F153" i="9" s="1"/>
  <c r="E159" i="9"/>
  <c r="E153" i="9" s="1"/>
  <c r="C158" i="9"/>
  <c r="H158" i="9" s="1"/>
  <c r="C157" i="9"/>
  <c r="H157" i="9" s="1"/>
  <c r="C156" i="9"/>
  <c r="H156" i="9" s="1"/>
  <c r="C155" i="9"/>
  <c r="H155" i="9" s="1"/>
  <c r="H154" i="9"/>
  <c r="G153" i="9"/>
  <c r="C152" i="9"/>
  <c r="H152" i="9" s="1"/>
  <c r="C151" i="9"/>
  <c r="H151" i="9" s="1"/>
  <c r="C150" i="9"/>
  <c r="H150" i="9" s="1"/>
  <c r="C149" i="9"/>
  <c r="G148" i="9"/>
  <c r="G16" i="9" s="1"/>
  <c r="F148" i="9"/>
  <c r="F142" i="9" s="1"/>
  <c r="E148" i="9"/>
  <c r="D148" i="9"/>
  <c r="D142" i="9" s="1"/>
  <c r="C147" i="9"/>
  <c r="H147" i="9" s="1"/>
  <c r="C146" i="9"/>
  <c r="H146" i="9" s="1"/>
  <c r="C145" i="9"/>
  <c r="H145" i="9" s="1"/>
  <c r="C144" i="9"/>
  <c r="H144" i="9" s="1"/>
  <c r="H143" i="9"/>
  <c r="G142" i="9"/>
  <c r="E142" i="9"/>
  <c r="C141" i="9"/>
  <c r="H141" i="9" s="1"/>
  <c r="C140" i="9"/>
  <c r="H140" i="9" s="1"/>
  <c r="C139" i="9"/>
  <c r="H139" i="9" s="1"/>
  <c r="C138" i="9"/>
  <c r="C137" i="9" s="1"/>
  <c r="G137" i="9"/>
  <c r="F137" i="9"/>
  <c r="E137" i="9"/>
  <c r="D137" i="9"/>
  <c r="C136" i="9"/>
  <c r="H136" i="9" s="1"/>
  <c r="C135" i="9"/>
  <c r="H135" i="9" s="1"/>
  <c r="C134" i="9"/>
  <c r="H134" i="9" s="1"/>
  <c r="C133" i="9"/>
  <c r="H133" i="9" s="1"/>
  <c r="H132" i="9"/>
  <c r="C130" i="9"/>
  <c r="H130" i="9" s="1"/>
  <c r="C129" i="9"/>
  <c r="H129" i="9" s="1"/>
  <c r="C128" i="9"/>
  <c r="H128" i="9" s="1"/>
  <c r="C127" i="9"/>
  <c r="G126" i="9"/>
  <c r="F126" i="9"/>
  <c r="E126" i="9"/>
  <c r="D126" i="9"/>
  <c r="C125" i="9"/>
  <c r="H125" i="9" s="1"/>
  <c r="C124" i="9"/>
  <c r="H124" i="9" s="1"/>
  <c r="C123" i="9"/>
  <c r="H123" i="9" s="1"/>
  <c r="C122" i="9"/>
  <c r="H122" i="9" s="1"/>
  <c r="H121" i="9"/>
  <c r="C119" i="9"/>
  <c r="H119" i="9" s="1"/>
  <c r="C118" i="9"/>
  <c r="H118" i="9" s="1"/>
  <c r="C117" i="9"/>
  <c r="H117" i="9" s="1"/>
  <c r="C116" i="9"/>
  <c r="H116" i="9" s="1"/>
  <c r="G115" i="9"/>
  <c r="G109" i="9" s="1"/>
  <c r="F115" i="9"/>
  <c r="F109" i="9" s="1"/>
  <c r="E115" i="9"/>
  <c r="D115" i="9"/>
  <c r="D109" i="9" s="1"/>
  <c r="C114" i="9"/>
  <c r="H114" i="9" s="1"/>
  <c r="C113" i="9"/>
  <c r="H113" i="9" s="1"/>
  <c r="C112" i="9"/>
  <c r="H112" i="9" s="1"/>
  <c r="C111" i="9"/>
  <c r="H111" i="9" s="1"/>
  <c r="H110" i="9"/>
  <c r="E109" i="9"/>
  <c r="C108" i="9"/>
  <c r="H108" i="9" s="1"/>
  <c r="C107" i="9"/>
  <c r="H107" i="9" s="1"/>
  <c r="C106" i="9"/>
  <c r="H106" i="9" s="1"/>
  <c r="C105" i="9"/>
  <c r="H105" i="9" s="1"/>
  <c r="G104" i="9"/>
  <c r="G98" i="9" s="1"/>
  <c r="F104" i="9"/>
  <c r="F98" i="9" s="1"/>
  <c r="E104" i="9"/>
  <c r="E98" i="9" s="1"/>
  <c r="D104" i="9"/>
  <c r="D98" i="9" s="1"/>
  <c r="F103" i="9"/>
  <c r="C103" i="9" s="1"/>
  <c r="H103" i="9" s="1"/>
  <c r="E103" i="9"/>
  <c r="E102" i="9"/>
  <c r="C102" i="9"/>
  <c r="H102" i="9" s="1"/>
  <c r="C101" i="9"/>
  <c r="H101" i="9" s="1"/>
  <c r="C100" i="9"/>
  <c r="H100" i="9" s="1"/>
  <c r="H99" i="9"/>
  <c r="C97" i="9"/>
  <c r="H97" i="9" s="1"/>
  <c r="C96" i="9"/>
  <c r="H96" i="9" s="1"/>
  <c r="F95" i="9"/>
  <c r="F93" i="9" s="1"/>
  <c r="F87" i="9" s="1"/>
  <c r="C94" i="9"/>
  <c r="H94" i="9" s="1"/>
  <c r="G93" i="9"/>
  <c r="G87" i="9" s="1"/>
  <c r="E93" i="9"/>
  <c r="E87" i="9" s="1"/>
  <c r="D93" i="9"/>
  <c r="D87" i="9" s="1"/>
  <c r="C92" i="9"/>
  <c r="H92" i="9" s="1"/>
  <c r="C91" i="9"/>
  <c r="H91" i="9" s="1"/>
  <c r="C90" i="9"/>
  <c r="H90" i="9" s="1"/>
  <c r="C89" i="9"/>
  <c r="H89" i="9" s="1"/>
  <c r="H88" i="9"/>
  <c r="C86" i="9"/>
  <c r="H86" i="9" s="1"/>
  <c r="C85" i="9"/>
  <c r="H85" i="9" s="1"/>
  <c r="C84" i="9"/>
  <c r="H84" i="9" s="1"/>
  <c r="C83" i="9"/>
  <c r="H83" i="9" s="1"/>
  <c r="G82" i="9"/>
  <c r="F82" i="9"/>
  <c r="E82" i="9"/>
  <c r="D82" i="9"/>
  <c r="C81" i="9"/>
  <c r="H81" i="9" s="1"/>
  <c r="C80" i="9"/>
  <c r="H80" i="9" s="1"/>
  <c r="C79" i="9"/>
  <c r="H79" i="9" s="1"/>
  <c r="C78" i="9"/>
  <c r="H78" i="9" s="1"/>
  <c r="H77" i="9"/>
  <c r="H76" i="9"/>
  <c r="C75" i="9"/>
  <c r="H75" i="9" s="1"/>
  <c r="C74" i="9"/>
  <c r="H74" i="9" s="1"/>
  <c r="F73" i="9"/>
  <c r="C73" i="9" s="1"/>
  <c r="H73" i="9" s="1"/>
  <c r="F72" i="9"/>
  <c r="F17" i="9" s="1"/>
  <c r="C72" i="9"/>
  <c r="H72" i="9" s="1"/>
  <c r="G71" i="9"/>
  <c r="F71" i="9"/>
  <c r="E71" i="9"/>
  <c r="E65" i="9" s="1"/>
  <c r="D71" i="9"/>
  <c r="C68" i="9"/>
  <c r="H68" i="9" s="1"/>
  <c r="C67" i="9"/>
  <c r="H67" i="9" s="1"/>
  <c r="H66" i="9"/>
  <c r="G65" i="9"/>
  <c r="D65" i="9"/>
  <c r="C64" i="9"/>
  <c r="H64" i="9" s="1"/>
  <c r="C63" i="9"/>
  <c r="H63" i="9" s="1"/>
  <c r="F62" i="9"/>
  <c r="C62" i="9" s="1"/>
  <c r="H62" i="9" s="1"/>
  <c r="C61" i="9"/>
  <c r="G60" i="9"/>
  <c r="G54" i="9" s="1"/>
  <c r="E60" i="9"/>
  <c r="E54" i="9" s="1"/>
  <c r="D60" i="9"/>
  <c r="C59" i="9"/>
  <c r="H59" i="9" s="1"/>
  <c r="C58" i="9"/>
  <c r="H58" i="9" s="1"/>
  <c r="C57" i="9"/>
  <c r="H57" i="9" s="1"/>
  <c r="H56" i="9"/>
  <c r="C56" i="9"/>
  <c r="H55" i="9"/>
  <c r="D54" i="9"/>
  <c r="C53" i="9"/>
  <c r="H53" i="9" s="1"/>
  <c r="H52" i="9"/>
  <c r="C52" i="9"/>
  <c r="H51" i="9"/>
  <c r="C51" i="9"/>
  <c r="C50" i="9"/>
  <c r="H50" i="9" s="1"/>
  <c r="G49" i="9"/>
  <c r="G43" i="9" s="1"/>
  <c r="F49" i="9"/>
  <c r="F43" i="9" s="1"/>
  <c r="E49" i="9"/>
  <c r="E43" i="9" s="1"/>
  <c r="D49" i="9"/>
  <c r="C48" i="9"/>
  <c r="H48" i="9" s="1"/>
  <c r="C47" i="9"/>
  <c r="H47" i="9" s="1"/>
  <c r="C46" i="9"/>
  <c r="H46" i="9" s="1"/>
  <c r="H45" i="9"/>
  <c r="C45" i="9"/>
  <c r="H44" i="9"/>
  <c r="D43" i="9"/>
  <c r="H42" i="9"/>
  <c r="E42" i="9"/>
  <c r="E38" i="9" s="1"/>
  <c r="E32" i="9" s="1"/>
  <c r="C41" i="9"/>
  <c r="H41" i="9" s="1"/>
  <c r="C40" i="9"/>
  <c r="C38" i="9" s="1"/>
  <c r="C39" i="9"/>
  <c r="H39" i="9" s="1"/>
  <c r="F38" i="9"/>
  <c r="F32" i="9" s="1"/>
  <c r="D38" i="9"/>
  <c r="D32" i="9" s="1"/>
  <c r="H32" i="9" s="1"/>
  <c r="C37" i="9"/>
  <c r="H37" i="9" s="1"/>
  <c r="C36" i="9"/>
  <c r="H36" i="9" s="1"/>
  <c r="C35" i="9"/>
  <c r="H35" i="9" s="1"/>
  <c r="C34" i="9"/>
  <c r="H34" i="9" s="1"/>
  <c r="H33" i="9"/>
  <c r="G32" i="9"/>
  <c r="C31" i="9"/>
  <c r="H31" i="9" s="1"/>
  <c r="C30" i="9"/>
  <c r="H30" i="9" s="1"/>
  <c r="D29" i="9"/>
  <c r="E28" i="9"/>
  <c r="E27" i="9" s="1"/>
  <c r="C28" i="9"/>
  <c r="F27" i="9"/>
  <c r="F21" i="9" s="1"/>
  <c r="C26" i="9"/>
  <c r="H26" i="9" s="1"/>
  <c r="C25" i="9"/>
  <c r="H25" i="9" s="1"/>
  <c r="C24" i="9"/>
  <c r="C23" i="9"/>
  <c r="H23" i="9" s="1"/>
  <c r="H22" i="9"/>
  <c r="G21" i="9"/>
  <c r="G20" i="9"/>
  <c r="F20" i="9"/>
  <c r="E20" i="9"/>
  <c r="G19" i="9"/>
  <c r="F19" i="9"/>
  <c r="E19" i="9"/>
  <c r="D19" i="9"/>
  <c r="G18" i="9"/>
  <c r="E18" i="9"/>
  <c r="G17" i="9"/>
  <c r="D17" i="9"/>
  <c r="G13" i="9"/>
  <c r="F13" i="9"/>
  <c r="E13" i="9"/>
  <c r="D13" i="9"/>
  <c r="G12" i="9"/>
  <c r="F12" i="9"/>
  <c r="E12" i="9"/>
  <c r="D12" i="9"/>
  <c r="G11" i="9"/>
  <c r="F11" i="9"/>
  <c r="E11" i="9"/>
  <c r="D11" i="9"/>
  <c r="C11" i="9"/>
  <c r="F18" i="9" l="1"/>
  <c r="H38" i="9"/>
  <c r="C49" i="9"/>
  <c r="C43" i="9" s="1"/>
  <c r="C14" i="9"/>
  <c r="G10" i="9"/>
  <c r="H11" i="9"/>
  <c r="I168" i="9"/>
  <c r="C15" i="9"/>
  <c r="H40" i="9"/>
  <c r="C60" i="9"/>
  <c r="C54" i="9" s="1"/>
  <c r="H137" i="9"/>
  <c r="C13" i="9"/>
  <c r="H13" i="9" s="1"/>
  <c r="H49" i="9"/>
  <c r="F60" i="9"/>
  <c r="F54" i="9" s="1"/>
  <c r="C126" i="9"/>
  <c r="H126" i="9" s="1"/>
  <c r="E21" i="9"/>
  <c r="E10" i="9" s="1"/>
  <c r="E16" i="9"/>
  <c r="C29" i="9"/>
  <c r="D18" i="9"/>
  <c r="C12" i="9"/>
  <c r="H12" i="9" s="1"/>
  <c r="C17" i="9"/>
  <c r="H24" i="9"/>
  <c r="C71" i="9"/>
  <c r="G69" i="9" s="1"/>
  <c r="G14" i="9" s="1"/>
  <c r="H127" i="9"/>
  <c r="H138" i="9"/>
  <c r="C148" i="9"/>
  <c r="H160" i="9"/>
  <c r="C163" i="9"/>
  <c r="D159" i="9"/>
  <c r="D20" i="9"/>
  <c r="C19" i="9"/>
  <c r="H19" i="9" s="1"/>
  <c r="D27" i="9"/>
  <c r="H61" i="9"/>
  <c r="C82" i="9"/>
  <c r="H82" i="9" s="1"/>
  <c r="C115" i="9"/>
  <c r="H149" i="9"/>
  <c r="F16" i="9"/>
  <c r="E17" i="9"/>
  <c r="H28" i="9"/>
  <c r="F65" i="9"/>
  <c r="C95" i="9"/>
  <c r="C104" i="9"/>
  <c r="C170" i="9"/>
  <c r="H171" i="9"/>
  <c r="F69" i="9" l="1"/>
  <c r="F14" i="9" s="1"/>
  <c r="G70" i="9"/>
  <c r="G15" i="9" s="1"/>
  <c r="F10" i="9"/>
  <c r="H60" i="9"/>
  <c r="H17" i="9"/>
  <c r="C18" i="9"/>
  <c r="H18" i="9" s="1"/>
  <c r="H29" i="9"/>
  <c r="C164" i="9"/>
  <c r="H164" i="9" s="1"/>
  <c r="H170" i="9"/>
  <c r="I159" i="9"/>
  <c r="D153" i="9"/>
  <c r="H148" i="9"/>
  <c r="C142" i="9"/>
  <c r="H71" i="9"/>
  <c r="E70" i="9"/>
  <c r="E15" i="9" s="1"/>
  <c r="E69" i="9"/>
  <c r="E14" i="9" s="1"/>
  <c r="D70" i="9"/>
  <c r="D69" i="9"/>
  <c r="C65" i="9"/>
  <c r="C98" i="9"/>
  <c r="H104" i="9"/>
  <c r="D16" i="9"/>
  <c r="D21" i="9"/>
  <c r="D10" i="9" s="1"/>
  <c r="H163" i="9"/>
  <c r="C20" i="9"/>
  <c r="H20" i="9" s="1"/>
  <c r="C27" i="9"/>
  <c r="F70" i="9"/>
  <c r="F15" i="9" s="1"/>
  <c r="H95" i="9"/>
  <c r="C93" i="9"/>
  <c r="H115" i="9"/>
  <c r="C109" i="9"/>
  <c r="C159" i="9"/>
  <c r="H27" i="9" l="1"/>
  <c r="C16" i="9"/>
  <c r="H16" i="9" s="1"/>
  <c r="C21" i="9"/>
  <c r="D14" i="9"/>
  <c r="H14" i="9" s="1"/>
  <c r="H69" i="9"/>
  <c r="C87" i="9"/>
  <c r="H93" i="9"/>
  <c r="D15" i="9"/>
  <c r="H15" i="9" s="1"/>
  <c r="H70" i="9"/>
  <c r="H159" i="9"/>
  <c r="C153" i="9"/>
  <c r="C10" i="9" l="1"/>
  <c r="H10" i="9" s="1"/>
  <c r="H21" i="9"/>
</calcChain>
</file>

<file path=xl/sharedStrings.xml><?xml version="1.0" encoding="utf-8"?>
<sst xmlns="http://schemas.openxmlformats.org/spreadsheetml/2006/main" count="505" uniqueCount="125">
  <si>
    <t>Mã số</t>
  </si>
  <si>
    <t>Tổng số</t>
  </si>
  <si>
    <t>A</t>
  </si>
  <si>
    <t>B</t>
  </si>
  <si>
    <t>(Từ 01/1 đến 31/12)</t>
  </si>
  <si>
    <t>Nữ</t>
  </si>
  <si>
    <t>Dân tộc ít người</t>
  </si>
  <si>
    <t>Chia theo cơ sở</t>
  </si>
  <si>
    <t>Trường Cao đẳng</t>
  </si>
  <si>
    <t>Trường Trung cấp</t>
  </si>
  <si>
    <t>Trung tâm dạy giáo dục NN</t>
  </si>
  <si>
    <t>Cơ sở khác có đăng ký GDNN</t>
  </si>
  <si>
    <t>Biểu số 203_1_HSTM/GDNN-Sở</t>
  </si>
  <si>
    <t xml:space="preserve">SỐ HỌC VIÊN, HỌC SINH, SINH VIÊN TUYỂN MỚI THUỘC HỆ THỐNG GIÁO DỤC NGHỀ NGHIỆP </t>
  </si>
  <si>
    <t>Đơn vị tính: người</t>
  </si>
  <si>
    <t>Chia theo trình độ đào tạo</t>
  </si>
  <si>
    <t>Dưới 3 tháng</t>
  </si>
  <si>
    <t xml:space="preserve">Sơ cấp </t>
  </si>
  <si>
    <t>Trung cấp</t>
  </si>
  <si>
    <t xml:space="preserve">Cao đẳng </t>
  </si>
  <si>
    <t>100 </t>
  </si>
  <si>
    <t>Trong tổng số:</t>
  </si>
  <si>
    <t>Thuộc cơ sở công lập</t>
  </si>
  <si>
    <t>Thuộc cơ sở trung ương quản lý</t>
  </si>
  <si>
    <t>Biểu số 203_2_HSTN/GDNN-Sở</t>
  </si>
  <si>
    <t xml:space="preserve">SỐ HỌC VIÊN, HỌC SINH, SINH VIÊN TỐT NGHIỆP THUỘC HỆ THỐNG GIÁO DỤC NGHỀ NGHIỆP </t>
  </si>
  <si>
    <t>Kỳ báo cáo: năm 2019</t>
  </si>
  <si>
    <t>TUYÊN QUANG</t>
  </si>
  <si>
    <t>CAO BẰNG</t>
  </si>
  <si>
    <t>LÀO CAI</t>
  </si>
  <si>
    <t>PHÚ THỌ</t>
  </si>
  <si>
    <t>SƠN LA</t>
  </si>
  <si>
    <t>ĐIỆN BIÊN</t>
  </si>
  <si>
    <t>BẮC GIANG</t>
  </si>
  <si>
    <t>Hà Giang</t>
  </si>
  <si>
    <t>Cao Bằng</t>
  </si>
  <si>
    <t>Điện Biên</t>
  </si>
  <si>
    <t>Sơn La</t>
  </si>
  <si>
    <t>Bắc Giang</t>
  </si>
  <si>
    <t>Phú Thọ</t>
  </si>
  <si>
    <t>Lào Cai</t>
  </si>
  <si>
    <t>Tuyên Quang</t>
  </si>
  <si>
    <t>HÀ GIANG</t>
  </si>
  <si>
    <t>BẮC KAN</t>
  </si>
  <si>
    <t>HÒA BÌNH</t>
  </si>
  <si>
    <t>THÁI NGUYÊN</t>
  </si>
  <si>
    <t>LAI CHÂU</t>
  </si>
  <si>
    <t>YÊN BÁI</t>
  </si>
  <si>
    <t>LẠNG SƠN</t>
  </si>
  <si>
    <t>TỔNG CỘNG</t>
  </si>
  <si>
    <t>ok</t>
  </si>
  <si>
    <t>OK</t>
  </si>
  <si>
    <t>CĐ</t>
  </si>
  <si>
    <t>T</t>
  </si>
  <si>
    <t>SC</t>
  </si>
  <si>
    <t>TC</t>
  </si>
  <si>
    <t>Đăk lăk</t>
  </si>
  <si>
    <t>Đăk Nông</t>
  </si>
  <si>
    <t>Kon Tum</t>
  </si>
  <si>
    <t>Long An</t>
  </si>
  <si>
    <t>Tiền Giang</t>
  </si>
  <si>
    <t>Vĩnh Long</t>
  </si>
  <si>
    <t>Cần Thơ</t>
  </si>
  <si>
    <t>Hậu Giang</t>
  </si>
  <si>
    <t>Bến Tre</t>
  </si>
  <si>
    <t>Trà Vinh</t>
  </si>
  <si>
    <t>Sóc Trăng</t>
  </si>
  <si>
    <t>An Giang</t>
  </si>
  <si>
    <t>Đồng Tháp</t>
  </si>
  <si>
    <t>Kiên Giang</t>
  </si>
  <si>
    <t>Bạc Liêu</t>
  </si>
  <si>
    <t>Cà Mau</t>
  </si>
  <si>
    <t>Bắc Kạn</t>
  </si>
  <si>
    <t xml:space="preserve">Yên Bái </t>
  </si>
  <si>
    <t xml:space="preserve">Lạng Sơn </t>
  </si>
  <si>
    <t xml:space="preserve">Vĩnh Phúc </t>
  </si>
  <si>
    <t xml:space="preserve">Bắc Ninh </t>
  </si>
  <si>
    <t xml:space="preserve">Quảng Ninh </t>
  </si>
  <si>
    <t xml:space="preserve"> Hải Dương </t>
  </si>
  <si>
    <t xml:space="preserve">Hưng Yên </t>
  </si>
  <si>
    <t xml:space="preserve">Thái Bình </t>
  </si>
  <si>
    <t xml:space="preserve"> Hà Nam </t>
  </si>
  <si>
    <t xml:space="preserve"> Nam Định </t>
  </si>
  <si>
    <t xml:space="preserve"> Ninh Bình </t>
  </si>
  <si>
    <t>Thanh Hóa</t>
  </si>
  <si>
    <t>Nghệ An</t>
  </si>
  <si>
    <t>Hà Tĩnh</t>
  </si>
  <si>
    <t>Quảng Bình</t>
  </si>
  <si>
    <t>Thừa Thiên Huế</t>
  </si>
  <si>
    <t>Đà Nẵng</t>
  </si>
  <si>
    <t>Quảng Nam</t>
  </si>
  <si>
    <t>Quảng Ngãi</t>
  </si>
  <si>
    <t>Bình Định</t>
  </si>
  <si>
    <t>Phú Yên</t>
  </si>
  <si>
    <t>Khánh Hòa</t>
  </si>
  <si>
    <t>Ninh Thuận</t>
  </si>
  <si>
    <t>Bình Thuận</t>
  </si>
  <si>
    <t>Lâm Đồng</t>
  </si>
  <si>
    <t>Gia Lai</t>
  </si>
  <si>
    <t>Đồng Nai</t>
  </si>
  <si>
    <t>Bình Dương</t>
  </si>
  <si>
    <t>Tây Ninh</t>
  </si>
  <si>
    <t>Bà rịa - Vũng tàu</t>
  </si>
  <si>
    <t>Bình Phước</t>
  </si>
  <si>
    <t xml:space="preserve">Hòa Bình </t>
  </si>
  <si>
    <t xml:space="preserve">Thái Nguyên </t>
  </si>
  <si>
    <t xml:space="preserve">Lai Châu </t>
  </si>
  <si>
    <t>BỘ, NGÀNH</t>
  </si>
  <si>
    <t>ĐỊA PHƯƠNG</t>
  </si>
  <si>
    <t>I</t>
  </si>
  <si>
    <t>II</t>
  </si>
  <si>
    <t xml:space="preserve">Hải Phòng </t>
  </si>
  <si>
    <t>Bộ Tư pháp</t>
  </si>
  <si>
    <t>Bộ Văn hóa, Thể thao và Du lịch</t>
  </si>
  <si>
    <t>Bộ Giao thông vận tải</t>
  </si>
  <si>
    <t>Bộ Công Thương</t>
  </si>
  <si>
    <t>Đài Truyền hình Việt Nam</t>
  </si>
  <si>
    <t>Tổng Liên đoàn lao động Việt Nam</t>
  </si>
  <si>
    <t>Bộ, ngành, địa phương</t>
  </si>
  <si>
    <t>STT</t>
  </si>
  <si>
    <t>TP. Hà Nội</t>
  </si>
  <si>
    <t>TP.Hồ Chí Minh</t>
  </si>
  <si>
    <t>Bộ Nông nghiệp và phát triển nông thôn</t>
  </si>
  <si>
    <t>DANH SÁCH GỬI QĐ 179 BAN HÀNH QUY ĐỊNH HỘI GIẢNG</t>
  </si>
  <si>
    <t>Ghi chú: 62 địa phương (Trừ Quảng Trị)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</si>
</sst>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mbria"/>
      <family val="1"/>
      <scheme val="major"/>
    </font>
    <font>
      <sz val="12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  <charset val="163"/>
    </font>
    <font>
      <sz val="12"/>
      <color theme="1"/>
      <name val="Tahoma"/>
      <family val="2"/>
    </font>
    <font>
      <b/>
      <sz val="11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9" fillId="0" borderId="0" applyFont="0" applyFill="0" applyBorder="0" applyAlignment="0" applyProtection="0"/>
    <xf numFmtId="0" fontId="18" fillId="0" borderId="0"/>
    <xf numFmtId="0" fontId="19" fillId="0" borderId="0"/>
  </cellStyleXfs>
  <cellXfs count="94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center"/>
    </xf>
    <xf numFmtId="0" fontId="1" fillId="0" borderId="0" xfId="0" applyFont="1"/>
    <xf numFmtId="164" fontId="1" fillId="0" borderId="0" xfId="2" applyNumberFormat="1" applyFont="1"/>
    <xf numFmtId="164" fontId="1" fillId="0" borderId="1" xfId="2" applyNumberFormat="1" applyFont="1" applyBorder="1" applyAlignment="1">
      <alignment horizontal="center" wrapText="1"/>
    </xf>
    <xf numFmtId="164" fontId="2" fillId="0" borderId="1" xfId="2" applyNumberFormat="1" applyFont="1" applyBorder="1"/>
    <xf numFmtId="164" fontId="1" fillId="0" borderId="1" xfId="2" applyNumberFormat="1" applyFont="1" applyBorder="1"/>
    <xf numFmtId="164" fontId="1" fillId="0" borderId="1" xfId="2" applyNumberFormat="1" applyFont="1" applyBorder="1" applyAlignment="1">
      <alignment horizontal="center"/>
    </xf>
    <xf numFmtId="164" fontId="1" fillId="0" borderId="0" xfId="2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164" fontId="14" fillId="0" borderId="1" xfId="2" applyNumberFormat="1" applyFont="1" applyBorder="1"/>
    <xf numFmtId="164" fontId="14" fillId="0" borderId="1" xfId="2" applyNumberFormat="1" applyFont="1" applyBorder="1" applyAlignment="1">
      <alignment horizontal="center"/>
    </xf>
    <xf numFmtId="0" fontId="1" fillId="4" borderId="0" xfId="0" applyFont="1" applyFill="1"/>
    <xf numFmtId="164" fontId="1" fillId="0" borderId="1" xfId="2" applyNumberFormat="1" applyFont="1" applyBorder="1" applyAlignment="1">
      <alignment vertical="center"/>
    </xf>
    <xf numFmtId="164" fontId="1" fillId="2" borderId="1" xfId="2" applyNumberFormat="1" applyFont="1" applyFill="1" applyBorder="1" applyAlignment="1">
      <alignment horizontal="center" vertical="top" wrapText="1"/>
    </xf>
    <xf numFmtId="164" fontId="13" fillId="0" borderId="1" xfId="2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4" fontId="2" fillId="4" borderId="1" xfId="2" applyNumberFormat="1" applyFont="1" applyFill="1" applyBorder="1"/>
    <xf numFmtId="0" fontId="7" fillId="4" borderId="1" xfId="0" applyFont="1" applyFill="1" applyBorder="1"/>
    <xf numFmtId="0" fontId="6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indent="1"/>
    </xf>
    <xf numFmtId="0" fontId="6" fillId="4" borderId="1" xfId="0" applyFont="1" applyFill="1" applyBorder="1" applyAlignment="1">
      <alignment horizontal="center"/>
    </xf>
    <xf numFmtId="164" fontId="10" fillId="0" borderId="1" xfId="2" applyNumberFormat="1" applyFont="1" applyBorder="1" applyAlignment="1">
      <alignment horizontal="center" vertical="center"/>
    </xf>
    <xf numFmtId="164" fontId="12" fillId="0" borderId="1" xfId="2" applyNumberFormat="1" applyFont="1" applyBorder="1" applyAlignment="1">
      <alignment horizontal="center" vertical="center"/>
    </xf>
    <xf numFmtId="164" fontId="0" fillId="0" borderId="1" xfId="2" applyNumberFormat="1" applyFont="1" applyBorder="1"/>
    <xf numFmtId="164" fontId="13" fillId="3" borderId="1" xfId="2" applyNumberFormat="1" applyFont="1" applyFill="1" applyBorder="1" applyAlignment="1">
      <alignment horizontal="center" vertical="center"/>
    </xf>
    <xf numFmtId="164" fontId="13" fillId="3" borderId="1" xfId="2" applyNumberFormat="1" applyFont="1" applyFill="1" applyBorder="1" applyAlignment="1">
      <alignment vertical="center"/>
    </xf>
    <xf numFmtId="164" fontId="13" fillId="0" borderId="1" xfId="2" applyNumberFormat="1" applyFont="1" applyBorder="1" applyAlignment="1">
      <alignment vertical="center"/>
    </xf>
    <xf numFmtId="164" fontId="13" fillId="0" borderId="1" xfId="2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 vertical="center"/>
    </xf>
    <xf numFmtId="164" fontId="15" fillId="0" borderId="1" xfId="2" applyNumberFormat="1" applyFont="1" applyBorder="1" applyAlignment="1">
      <alignment horizontal="right" vertical="center" wrapText="1"/>
    </xf>
    <xf numFmtId="164" fontId="16" fillId="0" borderId="1" xfId="2" applyNumberFormat="1" applyFont="1" applyBorder="1" applyAlignment="1">
      <alignment horizontal="right" vertical="center" wrapText="1"/>
    </xf>
    <xf numFmtId="164" fontId="17" fillId="0" borderId="1" xfId="2" applyNumberFormat="1" applyFont="1" applyBorder="1"/>
    <xf numFmtId="164" fontId="1" fillId="4" borderId="0" xfId="0" applyNumberFormat="1" applyFont="1" applyFill="1"/>
    <xf numFmtId="164" fontId="1" fillId="0" borderId="0" xfId="0" applyNumberFormat="1" applyFont="1"/>
    <xf numFmtId="164" fontId="1" fillId="3" borderId="1" xfId="2" applyNumberFormat="1" applyFont="1" applyFill="1" applyBorder="1"/>
    <xf numFmtId="43" fontId="1" fillId="0" borderId="0" xfId="0" applyNumberFormat="1" applyFont="1"/>
    <xf numFmtId="164" fontId="1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2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6" fillId="0" borderId="0" xfId="2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2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1" fillId="0" borderId="0" xfId="2" applyNumberFormat="1" applyFont="1" applyFill="1"/>
    <xf numFmtId="164" fontId="11" fillId="0" borderId="0" xfId="2" applyNumberFormat="1" applyFont="1" applyFill="1" applyAlignment="1">
      <alignment horizontal="center" vertical="center"/>
    </xf>
    <xf numFmtId="164" fontId="11" fillId="0" borderId="0" xfId="2" applyNumberFormat="1" applyFont="1" applyFill="1" applyAlignment="1">
      <alignment vertical="center" wrapText="1"/>
    </xf>
    <xf numFmtId="164" fontId="11" fillId="0" borderId="0" xfId="2" applyNumberFormat="1" applyFont="1" applyFill="1" applyAlignment="1">
      <alignment horizontal="right" vertical="center"/>
    </xf>
    <xf numFmtId="164" fontId="23" fillId="0" borderId="1" xfId="2" applyNumberFormat="1" applyFont="1" applyFill="1" applyBorder="1" applyAlignment="1">
      <alignment horizontal="center" vertical="center" wrapText="1"/>
    </xf>
    <xf numFmtId="164" fontId="23" fillId="0" borderId="1" xfId="2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" xfId="2" applyNumberFormat="1" applyFont="1" applyFill="1" applyBorder="1" applyAlignment="1">
      <alignment horizontal="center" vertical="center" wrapText="1"/>
    </xf>
    <xf numFmtId="164" fontId="20" fillId="5" borderId="1" xfId="2" applyNumberFormat="1" applyFont="1" applyFill="1" applyBorder="1" applyAlignment="1">
      <alignment horizontal="center" vertical="center" wrapText="1"/>
    </xf>
    <xf numFmtId="164" fontId="20" fillId="5" borderId="1" xfId="2" applyNumberFormat="1" applyFont="1" applyFill="1" applyBorder="1" applyAlignment="1">
      <alignment vertical="center" wrapText="1"/>
    </xf>
    <xf numFmtId="164" fontId="20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2" applyNumberFormat="1" applyFont="1" applyBorder="1" applyAlignment="1">
      <alignment horizontal="center" wrapText="1"/>
    </xf>
    <xf numFmtId="164" fontId="2" fillId="0" borderId="1" xfId="2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8" fillId="0" borderId="0" xfId="2" applyNumberFormat="1" applyFont="1" applyAlignment="1">
      <alignment horizontal="center"/>
    </xf>
    <xf numFmtId="164" fontId="1" fillId="0" borderId="2" xfId="2" applyNumberFormat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24" fillId="0" borderId="0" xfId="2" applyNumberFormat="1" applyFont="1" applyFill="1" applyAlignment="1">
      <alignment horizontal="center" vertical="center" wrapText="1"/>
    </xf>
    <xf numFmtId="164" fontId="21" fillId="0" borderId="0" xfId="2" applyNumberFormat="1" applyFont="1" applyFill="1" applyAlignment="1">
      <alignment horizontal="center" vertical="center"/>
    </xf>
  </cellXfs>
  <cellStyles count="5">
    <cellStyle name="Comma" xfId="2" builtinId="3"/>
    <cellStyle name="Normal" xfId="0" builtinId="0"/>
    <cellStyle name="Normal 4" xfId="1"/>
    <cellStyle name="Normal 5" xfId="4"/>
    <cellStyle name="Normal_Sheet1" xfId="3"/>
  </cellStyles>
  <dxfs count="0"/>
  <tableStyles count="0" defaultTableStyle="TableStyleMedium9" defaultPivotStyle="PivotStyleLight16"/>
  <colors>
    <mruColors>
      <color rgb="FFDDDDDD"/>
      <color rgb="FFFFFFFF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zoomScale="110" zoomScaleNormal="110" workbookViewId="0">
      <pane ySplit="2" topLeftCell="A63" activePane="bottomLeft" state="frozen"/>
      <selection pane="bottomLeft" activeCell="A76" sqref="A76:B76"/>
    </sheetView>
  </sheetViews>
  <sheetFormatPr defaultColWidth="9.140625" defaultRowHeight="15.75" x14ac:dyDescent="0.25"/>
  <cols>
    <col min="1" max="1" width="4.85546875" style="68" customWidth="1"/>
    <col min="2" max="2" width="53.7109375" style="69" customWidth="1"/>
    <col min="3" max="5" width="9.140625" style="67"/>
    <col min="6" max="7" width="10.42578125" style="67" bestFit="1" customWidth="1"/>
    <col min="8" max="16384" width="9.140625" style="67"/>
  </cols>
  <sheetData>
    <row r="1" spans="1:2" ht="66.75" customHeight="1" x14ac:dyDescent="0.25">
      <c r="A1" s="92" t="s">
        <v>123</v>
      </c>
      <c r="B1" s="92"/>
    </row>
    <row r="2" spans="1:2" ht="15.75" customHeight="1" x14ac:dyDescent="0.25">
      <c r="A2" s="80" t="s">
        <v>119</v>
      </c>
      <c r="B2" s="80" t="s">
        <v>118</v>
      </c>
    </row>
    <row r="3" spans="1:2" ht="30" customHeight="1" x14ac:dyDescent="0.25">
      <c r="A3" s="80"/>
      <c r="B3" s="80"/>
    </row>
    <row r="4" spans="1:2" x14ac:dyDescent="0.25">
      <c r="A4" s="78" t="s">
        <v>109</v>
      </c>
      <c r="B4" s="79" t="s">
        <v>107</v>
      </c>
    </row>
    <row r="5" spans="1:2" x14ac:dyDescent="0.25">
      <c r="A5" s="75">
        <v>1</v>
      </c>
      <c r="B5" s="74" t="s">
        <v>113</v>
      </c>
    </row>
    <row r="6" spans="1:2" x14ac:dyDescent="0.25">
      <c r="A6" s="75">
        <v>2</v>
      </c>
      <c r="B6" s="74" t="s">
        <v>112</v>
      </c>
    </row>
    <row r="7" spans="1:2" x14ac:dyDescent="0.25">
      <c r="A7" s="75">
        <v>3</v>
      </c>
      <c r="B7" s="74" t="s">
        <v>114</v>
      </c>
    </row>
    <row r="8" spans="1:2" x14ac:dyDescent="0.25">
      <c r="A8" s="75">
        <v>4</v>
      </c>
      <c r="B8" s="74" t="s">
        <v>115</v>
      </c>
    </row>
    <row r="9" spans="1:2" x14ac:dyDescent="0.25">
      <c r="A9" s="75">
        <v>5</v>
      </c>
      <c r="B9" s="74" t="s">
        <v>122</v>
      </c>
    </row>
    <row r="10" spans="1:2" x14ac:dyDescent="0.25">
      <c r="A10" s="75">
        <v>6</v>
      </c>
      <c r="B10" s="74" t="s">
        <v>116</v>
      </c>
    </row>
    <row r="11" spans="1:2" x14ac:dyDescent="0.25">
      <c r="A11" s="75">
        <v>7</v>
      </c>
      <c r="B11" s="74" t="s">
        <v>117</v>
      </c>
    </row>
    <row r="12" spans="1:2" x14ac:dyDescent="0.25">
      <c r="A12" s="78" t="s">
        <v>110</v>
      </c>
      <c r="B12" s="79" t="s">
        <v>108</v>
      </c>
    </row>
    <row r="13" spans="1:2" x14ac:dyDescent="0.25">
      <c r="A13" s="71">
        <v>1</v>
      </c>
      <c r="B13" s="72" t="s">
        <v>35</v>
      </c>
    </row>
    <row r="14" spans="1:2" x14ac:dyDescent="0.25">
      <c r="A14" s="77">
        <v>2</v>
      </c>
      <c r="B14" s="73" t="s">
        <v>65</v>
      </c>
    </row>
    <row r="15" spans="1:2" x14ac:dyDescent="0.25">
      <c r="A15" s="77">
        <v>3</v>
      </c>
      <c r="B15" s="72" t="s">
        <v>106</v>
      </c>
    </row>
    <row r="16" spans="1:2" x14ac:dyDescent="0.25">
      <c r="A16" s="77">
        <v>4</v>
      </c>
      <c r="B16" s="72" t="s">
        <v>72</v>
      </c>
    </row>
    <row r="17" spans="1:2" x14ac:dyDescent="0.25">
      <c r="A17" s="77">
        <v>5</v>
      </c>
      <c r="B17" s="73" t="s">
        <v>71</v>
      </c>
    </row>
    <row r="18" spans="1:2" x14ac:dyDescent="0.25">
      <c r="A18" s="77">
        <v>6</v>
      </c>
      <c r="B18" s="73" t="s">
        <v>64</v>
      </c>
    </row>
    <row r="19" spans="1:2" x14ac:dyDescent="0.25">
      <c r="A19" s="77">
        <v>7</v>
      </c>
      <c r="B19" s="72" t="s">
        <v>36</v>
      </c>
    </row>
    <row r="20" spans="1:2" x14ac:dyDescent="0.25">
      <c r="A20" s="77">
        <v>8</v>
      </c>
      <c r="B20" s="73" t="s">
        <v>101</v>
      </c>
    </row>
    <row r="21" spans="1:2" x14ac:dyDescent="0.25">
      <c r="A21" s="77">
        <v>9</v>
      </c>
      <c r="B21" s="73" t="s">
        <v>70</v>
      </c>
    </row>
    <row r="22" spans="1:2" x14ac:dyDescent="0.25">
      <c r="A22" s="77">
        <v>10</v>
      </c>
      <c r="B22" s="73" t="s">
        <v>66</v>
      </c>
    </row>
    <row r="23" spans="1:2" x14ac:dyDescent="0.25">
      <c r="A23" s="77">
        <v>11</v>
      </c>
      <c r="B23" s="73" t="s">
        <v>68</v>
      </c>
    </row>
    <row r="24" spans="1:2" x14ac:dyDescent="0.25">
      <c r="A24" s="77">
        <v>12</v>
      </c>
      <c r="B24" s="73" t="s">
        <v>63</v>
      </c>
    </row>
    <row r="25" spans="1:2" x14ac:dyDescent="0.25">
      <c r="A25" s="77">
        <v>13</v>
      </c>
      <c r="B25" s="72" t="s">
        <v>34</v>
      </c>
    </row>
    <row r="26" spans="1:2" x14ac:dyDescent="0.25">
      <c r="A26" s="77">
        <v>14</v>
      </c>
      <c r="B26" s="73" t="s">
        <v>57</v>
      </c>
    </row>
    <row r="27" spans="1:2" x14ac:dyDescent="0.25">
      <c r="A27" s="77">
        <v>15</v>
      </c>
      <c r="B27" s="73" t="s">
        <v>58</v>
      </c>
    </row>
    <row r="28" spans="1:2" x14ac:dyDescent="0.25">
      <c r="A28" s="77">
        <v>16</v>
      </c>
      <c r="B28" s="73" t="s">
        <v>95</v>
      </c>
    </row>
    <row r="29" spans="1:2" x14ac:dyDescent="0.25">
      <c r="A29" s="77">
        <v>17</v>
      </c>
      <c r="B29" s="72" t="s">
        <v>74</v>
      </c>
    </row>
    <row r="30" spans="1:2" x14ac:dyDescent="0.25">
      <c r="A30" s="77">
        <v>18</v>
      </c>
      <c r="B30" s="73" t="s">
        <v>67</v>
      </c>
    </row>
    <row r="31" spans="1:2" x14ac:dyDescent="0.25">
      <c r="A31" s="77">
        <v>19</v>
      </c>
      <c r="B31" s="72" t="s">
        <v>73</v>
      </c>
    </row>
    <row r="32" spans="1:2" x14ac:dyDescent="0.25">
      <c r="A32" s="77">
        <v>20</v>
      </c>
      <c r="B32" s="72" t="s">
        <v>41</v>
      </c>
    </row>
    <row r="33" spans="1:2" x14ac:dyDescent="0.25">
      <c r="A33" s="77">
        <v>21</v>
      </c>
      <c r="B33" s="73" t="s">
        <v>93</v>
      </c>
    </row>
    <row r="34" spans="1:2" x14ac:dyDescent="0.25">
      <c r="A34" s="77">
        <v>22</v>
      </c>
      <c r="B34" s="73" t="s">
        <v>61</v>
      </c>
    </row>
    <row r="35" spans="1:2" x14ac:dyDescent="0.25">
      <c r="A35" s="77">
        <v>23</v>
      </c>
      <c r="B35" s="73" t="s">
        <v>91</v>
      </c>
    </row>
    <row r="36" spans="1:2" x14ac:dyDescent="0.25">
      <c r="A36" s="77">
        <v>24</v>
      </c>
      <c r="B36" s="72" t="s">
        <v>80</v>
      </c>
    </row>
    <row r="37" spans="1:2" x14ac:dyDescent="0.25">
      <c r="A37" s="77">
        <v>25</v>
      </c>
      <c r="B37" s="72" t="s">
        <v>40</v>
      </c>
    </row>
    <row r="38" spans="1:2" x14ac:dyDescent="0.25">
      <c r="A38" s="77">
        <v>26</v>
      </c>
      <c r="B38" s="73" t="s">
        <v>69</v>
      </c>
    </row>
    <row r="39" spans="1:2" x14ac:dyDescent="0.25">
      <c r="A39" s="77">
        <v>27</v>
      </c>
      <c r="B39" s="72" t="s">
        <v>37</v>
      </c>
    </row>
    <row r="40" spans="1:2" x14ac:dyDescent="0.25">
      <c r="A40" s="77">
        <v>28</v>
      </c>
      <c r="B40" s="73" t="s">
        <v>56</v>
      </c>
    </row>
    <row r="41" spans="1:2" x14ac:dyDescent="0.25">
      <c r="A41" s="77">
        <v>29</v>
      </c>
      <c r="B41" s="73" t="s">
        <v>60</v>
      </c>
    </row>
    <row r="42" spans="1:2" x14ac:dyDescent="0.25">
      <c r="A42" s="77">
        <v>30</v>
      </c>
      <c r="B42" s="73" t="s">
        <v>98</v>
      </c>
    </row>
    <row r="43" spans="1:2" x14ac:dyDescent="0.25">
      <c r="A43" s="77">
        <v>31</v>
      </c>
      <c r="B43" s="73" t="s">
        <v>59</v>
      </c>
    </row>
    <row r="44" spans="1:2" x14ac:dyDescent="0.25">
      <c r="A44" s="77">
        <v>32</v>
      </c>
      <c r="B44" s="72" t="s">
        <v>81</v>
      </c>
    </row>
    <row r="45" spans="1:2" x14ac:dyDescent="0.25">
      <c r="A45" s="77">
        <v>33</v>
      </c>
      <c r="B45" s="72" t="s">
        <v>104</v>
      </c>
    </row>
    <row r="46" spans="1:2" x14ac:dyDescent="0.25">
      <c r="A46" s="77">
        <v>34</v>
      </c>
      <c r="B46" s="73" t="s">
        <v>87</v>
      </c>
    </row>
    <row r="47" spans="1:2" x14ac:dyDescent="0.25">
      <c r="A47" s="77">
        <v>35</v>
      </c>
      <c r="B47" s="72" t="s">
        <v>83</v>
      </c>
    </row>
    <row r="48" spans="1:2" x14ac:dyDescent="0.25">
      <c r="A48" s="77">
        <v>36</v>
      </c>
      <c r="B48" s="73" t="s">
        <v>92</v>
      </c>
    </row>
    <row r="49" spans="1:2" x14ac:dyDescent="0.25">
      <c r="A49" s="77">
        <v>37</v>
      </c>
      <c r="B49" s="73" t="s">
        <v>86</v>
      </c>
    </row>
    <row r="50" spans="1:2" x14ac:dyDescent="0.25">
      <c r="A50" s="77">
        <v>38</v>
      </c>
      <c r="B50" s="73" t="s">
        <v>103</v>
      </c>
    </row>
    <row r="51" spans="1:2" x14ac:dyDescent="0.25">
      <c r="A51" s="77">
        <v>39</v>
      </c>
      <c r="B51" s="73" t="s">
        <v>88</v>
      </c>
    </row>
    <row r="52" spans="1:2" x14ac:dyDescent="0.25">
      <c r="A52" s="77">
        <v>40</v>
      </c>
      <c r="B52" s="72" t="s">
        <v>38</v>
      </c>
    </row>
    <row r="53" spans="1:2" x14ac:dyDescent="0.25">
      <c r="A53" s="77">
        <v>41</v>
      </c>
      <c r="B53" s="73" t="s">
        <v>94</v>
      </c>
    </row>
    <row r="54" spans="1:2" x14ac:dyDescent="0.25">
      <c r="A54" s="77">
        <v>42</v>
      </c>
      <c r="B54" s="73" t="s">
        <v>96</v>
      </c>
    </row>
    <row r="55" spans="1:2" x14ac:dyDescent="0.25">
      <c r="A55" s="77">
        <v>43</v>
      </c>
      <c r="B55" s="73" t="s">
        <v>102</v>
      </c>
    </row>
    <row r="56" spans="1:2" x14ac:dyDescent="0.25">
      <c r="A56" s="77">
        <v>44</v>
      </c>
      <c r="B56" s="73" t="s">
        <v>97</v>
      </c>
    </row>
    <row r="57" spans="1:2" x14ac:dyDescent="0.25">
      <c r="A57" s="77">
        <v>45</v>
      </c>
      <c r="B57" s="72" t="s">
        <v>79</v>
      </c>
    </row>
    <row r="58" spans="1:2" x14ac:dyDescent="0.25">
      <c r="A58" s="77">
        <v>46</v>
      </c>
      <c r="B58" s="73" t="s">
        <v>62</v>
      </c>
    </row>
    <row r="59" spans="1:2" x14ac:dyDescent="0.25">
      <c r="A59" s="77">
        <v>47</v>
      </c>
      <c r="B59" s="72" t="s">
        <v>39</v>
      </c>
    </row>
    <row r="60" spans="1:2" x14ac:dyDescent="0.25">
      <c r="A60" s="77">
        <v>48</v>
      </c>
      <c r="B60" s="73" t="s">
        <v>85</v>
      </c>
    </row>
    <row r="61" spans="1:2" x14ac:dyDescent="0.25">
      <c r="A61" s="77">
        <v>49</v>
      </c>
      <c r="B61" s="73" t="s">
        <v>90</v>
      </c>
    </row>
    <row r="62" spans="1:2" x14ac:dyDescent="0.25">
      <c r="A62" s="77">
        <v>50</v>
      </c>
      <c r="B62" s="72" t="s">
        <v>82</v>
      </c>
    </row>
    <row r="63" spans="1:2" x14ac:dyDescent="0.25">
      <c r="A63" s="77">
        <v>51</v>
      </c>
      <c r="B63" s="73" t="s">
        <v>84</v>
      </c>
    </row>
    <row r="64" spans="1:2" x14ac:dyDescent="0.25">
      <c r="A64" s="77">
        <v>52</v>
      </c>
      <c r="B64" s="72" t="s">
        <v>77</v>
      </c>
    </row>
    <row r="65" spans="1:2" x14ac:dyDescent="0.25">
      <c r="A65" s="77">
        <v>53</v>
      </c>
      <c r="B65" s="72" t="s">
        <v>105</v>
      </c>
    </row>
    <row r="66" spans="1:2" x14ac:dyDescent="0.25">
      <c r="A66" s="77">
        <v>54</v>
      </c>
      <c r="B66" s="73" t="s">
        <v>89</v>
      </c>
    </row>
    <row r="67" spans="1:2" x14ac:dyDescent="0.25">
      <c r="A67" s="77">
        <v>55</v>
      </c>
      <c r="B67" s="72" t="s">
        <v>78</v>
      </c>
    </row>
    <row r="68" spans="1:2" x14ac:dyDescent="0.25">
      <c r="A68" s="77">
        <v>56</v>
      </c>
      <c r="B68" s="72" t="s">
        <v>111</v>
      </c>
    </row>
    <row r="69" spans="1:2" x14ac:dyDescent="0.25">
      <c r="A69" s="77">
        <v>57</v>
      </c>
      <c r="B69" s="73" t="s">
        <v>100</v>
      </c>
    </row>
    <row r="70" spans="1:2" x14ac:dyDescent="0.25">
      <c r="A70" s="77">
        <v>58</v>
      </c>
      <c r="B70" s="72" t="s">
        <v>75</v>
      </c>
    </row>
    <row r="71" spans="1:2" x14ac:dyDescent="0.25">
      <c r="A71" s="77">
        <v>59</v>
      </c>
      <c r="B71" s="72" t="s">
        <v>76</v>
      </c>
    </row>
    <row r="72" spans="1:2" x14ac:dyDescent="0.25">
      <c r="A72" s="77">
        <v>60</v>
      </c>
      <c r="B72" s="73" t="s">
        <v>99</v>
      </c>
    </row>
    <row r="73" spans="1:2" x14ac:dyDescent="0.25">
      <c r="A73" s="77">
        <v>61</v>
      </c>
      <c r="B73" s="74" t="s">
        <v>120</v>
      </c>
    </row>
    <row r="74" spans="1:2" x14ac:dyDescent="0.25">
      <c r="A74" s="77">
        <v>62</v>
      </c>
      <c r="B74" s="73" t="s">
        <v>121</v>
      </c>
    </row>
    <row r="76" spans="1:2" x14ac:dyDescent="0.25">
      <c r="A76" s="93" t="s">
        <v>124</v>
      </c>
      <c r="B76" s="93"/>
    </row>
    <row r="94" spans="1:7" s="70" customFormat="1" ht="16.5" x14ac:dyDescent="0.25">
      <c r="A94" s="68"/>
      <c r="B94" s="76"/>
      <c r="C94" s="67"/>
      <c r="D94" s="67"/>
      <c r="E94" s="67"/>
      <c r="F94" s="67"/>
      <c r="G94" s="67"/>
    </row>
  </sheetData>
  <mergeCells count="4">
    <mergeCell ref="A76:B76"/>
    <mergeCell ref="A1:B1"/>
    <mergeCell ref="A2:A3"/>
    <mergeCell ref="B2:B3"/>
  </mergeCells>
  <pageMargins left="0.25" right="0.25" top="0.34" bottom="0.3" header="0.31496062992126" footer="0.17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zoomScale="130" zoomScaleNormal="130" workbookViewId="0">
      <pane xSplit="2" ySplit="8" topLeftCell="C117" activePane="bottomRight" state="frozen"/>
      <selection pane="topRight" activeCell="C1" sqref="C1"/>
      <selection pane="bottomLeft" activeCell="A9" sqref="A9"/>
      <selection pane="bottomRight" activeCell="C123" sqref="C123"/>
    </sheetView>
  </sheetViews>
  <sheetFormatPr defaultColWidth="9.140625" defaultRowHeight="15.75" x14ac:dyDescent="0.25"/>
  <cols>
    <col min="1" max="1" width="32.7109375" style="9" customWidth="1"/>
    <col min="2" max="2" width="9.140625" style="9"/>
    <col min="3" max="3" width="13.140625" style="10" bestFit="1" customWidth="1"/>
    <col min="4" max="4" width="12" style="10" bestFit="1" customWidth="1"/>
    <col min="5" max="5" width="13.140625" style="10" bestFit="1" customWidth="1"/>
    <col min="6" max="7" width="12" style="10" bestFit="1" customWidth="1"/>
    <col min="8" max="16384" width="9.140625" style="9"/>
  </cols>
  <sheetData>
    <row r="1" spans="1:8" ht="15" customHeight="1" x14ac:dyDescent="0.25">
      <c r="A1" s="85" t="s">
        <v>13</v>
      </c>
      <c r="B1" s="85"/>
      <c r="C1" s="85"/>
      <c r="D1" s="85"/>
      <c r="E1" s="85"/>
      <c r="F1" s="85"/>
      <c r="G1" s="85"/>
    </row>
    <row r="2" spans="1:8" x14ac:dyDescent="0.25">
      <c r="A2" s="85"/>
      <c r="B2" s="85"/>
      <c r="C2" s="85"/>
      <c r="D2" s="85"/>
      <c r="E2" s="85"/>
      <c r="F2" s="85"/>
      <c r="G2" s="85"/>
    </row>
    <row r="3" spans="1:8" hidden="1" x14ac:dyDescent="0.25">
      <c r="A3" s="1"/>
      <c r="B3" s="86" t="s">
        <v>26</v>
      </c>
      <c r="C3" s="86"/>
      <c r="D3" s="86"/>
      <c r="E3" s="86"/>
    </row>
    <row r="4" spans="1:8" ht="15.75" hidden="1" customHeight="1" x14ac:dyDescent="0.25">
      <c r="B4" s="87" t="s">
        <v>4</v>
      </c>
      <c r="C4" s="87"/>
      <c r="D4" s="87"/>
      <c r="E4" s="87"/>
    </row>
    <row r="5" spans="1:8" hidden="1" x14ac:dyDescent="0.25">
      <c r="E5" s="88" t="s">
        <v>12</v>
      </c>
      <c r="F5" s="88"/>
      <c r="G5" s="88"/>
      <c r="H5" s="2"/>
    </row>
    <row r="6" spans="1:8" hidden="1" x14ac:dyDescent="0.25">
      <c r="E6" s="89" t="s">
        <v>14</v>
      </c>
      <c r="F6" s="89"/>
      <c r="G6" s="89"/>
    </row>
    <row r="7" spans="1:8" ht="27.75" customHeight="1" x14ac:dyDescent="0.25">
      <c r="A7" s="81"/>
      <c r="B7" s="82" t="s">
        <v>0</v>
      </c>
      <c r="C7" s="83" t="s">
        <v>1</v>
      </c>
      <c r="D7" s="84" t="s">
        <v>15</v>
      </c>
      <c r="E7" s="84"/>
      <c r="F7" s="84"/>
      <c r="G7" s="84"/>
    </row>
    <row r="8" spans="1:8" ht="32.25" customHeight="1" x14ac:dyDescent="0.25">
      <c r="A8" s="81"/>
      <c r="B8" s="82"/>
      <c r="C8" s="83"/>
      <c r="D8" s="60" t="s">
        <v>16</v>
      </c>
      <c r="E8" s="60" t="s">
        <v>17</v>
      </c>
      <c r="F8" s="60" t="s">
        <v>18</v>
      </c>
      <c r="G8" s="60" t="s">
        <v>19</v>
      </c>
    </row>
    <row r="9" spans="1:8" ht="27.75" customHeight="1" x14ac:dyDescent="0.25">
      <c r="A9" s="61" t="s">
        <v>2</v>
      </c>
      <c r="B9" s="3" t="s">
        <v>3</v>
      </c>
      <c r="C9" s="11">
        <v>1</v>
      </c>
      <c r="D9" s="11">
        <v>2</v>
      </c>
      <c r="E9" s="11">
        <v>3</v>
      </c>
      <c r="F9" s="11">
        <v>4</v>
      </c>
      <c r="G9" s="11">
        <v>5</v>
      </c>
    </row>
    <row r="10" spans="1:8" s="31" customFormat="1" x14ac:dyDescent="0.25">
      <c r="A10" s="35" t="s">
        <v>49</v>
      </c>
      <c r="B10" s="35" t="s">
        <v>20</v>
      </c>
      <c r="C10" s="36">
        <f>C21+C32+C43+C54+C65+C76+C87+C98+C109+C120+C131+C142+C153+C164</f>
        <v>237115</v>
      </c>
      <c r="D10" s="36">
        <f t="shared" ref="D10:G10" si="0">D21+D32+D43+D54+D65+D76+D87+D98+D109+D120+D131+D142+D153+D164</f>
        <v>76434.3</v>
      </c>
      <c r="E10" s="36">
        <f t="shared" si="0"/>
        <v>106666.7</v>
      </c>
      <c r="F10" s="36">
        <f t="shared" si="0"/>
        <v>35354</v>
      </c>
      <c r="G10" s="36">
        <f t="shared" si="0"/>
        <v>19160</v>
      </c>
      <c r="H10" s="54">
        <f>C10-D10-E10-F10-G10</f>
        <v>-499.99999999998545</v>
      </c>
    </row>
    <row r="11" spans="1:8" s="31" customFormat="1" x14ac:dyDescent="0.25">
      <c r="A11" s="37" t="s">
        <v>21</v>
      </c>
      <c r="B11" s="38"/>
      <c r="C11" s="36">
        <f t="shared" ref="C11:G20" si="1">C22+C33+C44+C55+C66+C77+C88+C99+C110+C121+C132+C143+C154+C165</f>
        <v>0</v>
      </c>
      <c r="D11" s="36">
        <f t="shared" si="1"/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54">
        <f t="shared" ref="H11:H74" si="2">C11-D11-E11-F11-G11</f>
        <v>0</v>
      </c>
    </row>
    <row r="12" spans="1:8" s="31" customFormat="1" x14ac:dyDescent="0.25">
      <c r="A12" s="39" t="s">
        <v>22</v>
      </c>
      <c r="B12" s="40">
        <v>111</v>
      </c>
      <c r="C12" s="36">
        <f t="shared" si="1"/>
        <v>155652</v>
      </c>
      <c r="D12" s="36">
        <f t="shared" si="1"/>
        <v>70536.899999999994</v>
      </c>
      <c r="E12" s="36">
        <f t="shared" si="1"/>
        <v>48248.1</v>
      </c>
      <c r="F12" s="36">
        <f t="shared" si="1"/>
        <v>24746</v>
      </c>
      <c r="G12" s="36">
        <f t="shared" si="1"/>
        <v>12121</v>
      </c>
      <c r="H12" s="54">
        <f t="shared" si="2"/>
        <v>0</v>
      </c>
    </row>
    <row r="13" spans="1:8" s="31" customFormat="1" x14ac:dyDescent="0.25">
      <c r="A13" s="41" t="s">
        <v>23</v>
      </c>
      <c r="B13" s="40">
        <v>112</v>
      </c>
      <c r="C13" s="36">
        <f t="shared" si="1"/>
        <v>39147</v>
      </c>
      <c r="D13" s="36">
        <f t="shared" si="1"/>
        <v>3362.4</v>
      </c>
      <c r="E13" s="36">
        <f t="shared" si="1"/>
        <v>10380.599999999999</v>
      </c>
      <c r="F13" s="36">
        <f t="shared" si="1"/>
        <v>15057</v>
      </c>
      <c r="G13" s="36">
        <f t="shared" si="1"/>
        <v>10347</v>
      </c>
      <c r="H13" s="54">
        <f t="shared" si="2"/>
        <v>0</v>
      </c>
    </row>
    <row r="14" spans="1:8" s="31" customFormat="1" x14ac:dyDescent="0.25">
      <c r="A14" s="41" t="s">
        <v>5</v>
      </c>
      <c r="B14" s="40">
        <v>113</v>
      </c>
      <c r="C14" s="36">
        <f t="shared" si="1"/>
        <v>97455</v>
      </c>
      <c r="D14" s="36">
        <f t="shared" si="1"/>
        <v>44845.829957387774</v>
      </c>
      <c r="E14" s="36">
        <f t="shared" si="1"/>
        <v>37097.908225151128</v>
      </c>
      <c r="F14" s="36">
        <f t="shared" si="1"/>
        <v>9283.4285997423449</v>
      </c>
      <c r="G14" s="36">
        <f t="shared" si="1"/>
        <v>6227.8332177187594</v>
      </c>
      <c r="H14" s="54">
        <f t="shared" si="2"/>
        <v>0</v>
      </c>
    </row>
    <row r="15" spans="1:8" s="31" customFormat="1" x14ac:dyDescent="0.25">
      <c r="A15" s="41" t="s">
        <v>6</v>
      </c>
      <c r="B15" s="40">
        <v>114</v>
      </c>
      <c r="C15" s="36">
        <f t="shared" si="1"/>
        <v>97563</v>
      </c>
      <c r="D15" s="36">
        <f t="shared" si="1"/>
        <v>48663.537518580917</v>
      </c>
      <c r="E15" s="36">
        <f t="shared" si="1"/>
        <v>32634.971994846892</v>
      </c>
      <c r="F15" s="36">
        <f t="shared" si="1"/>
        <v>11063.516598949558</v>
      </c>
      <c r="G15" s="36">
        <f t="shared" si="1"/>
        <v>5200.9738876226338</v>
      </c>
      <c r="H15" s="54">
        <f t="shared" si="2"/>
        <v>0</v>
      </c>
    </row>
    <row r="16" spans="1:8" s="31" customFormat="1" x14ac:dyDescent="0.25">
      <c r="A16" s="37" t="s">
        <v>7</v>
      </c>
      <c r="B16" s="42"/>
      <c r="C16" s="36">
        <f t="shared" si="1"/>
        <v>237115</v>
      </c>
      <c r="D16" s="36">
        <f t="shared" si="1"/>
        <v>76434.3</v>
      </c>
      <c r="E16" s="36">
        <f t="shared" si="1"/>
        <v>106666.7</v>
      </c>
      <c r="F16" s="36">
        <f t="shared" si="1"/>
        <v>35354</v>
      </c>
      <c r="G16" s="36">
        <f t="shared" si="1"/>
        <v>19160</v>
      </c>
      <c r="H16" s="54">
        <f t="shared" si="2"/>
        <v>-499.99999999998545</v>
      </c>
    </row>
    <row r="17" spans="1:10" s="31" customFormat="1" x14ac:dyDescent="0.25">
      <c r="A17" s="39" t="s">
        <v>8</v>
      </c>
      <c r="B17" s="40">
        <v>121</v>
      </c>
      <c r="C17" s="36">
        <f t="shared" si="1"/>
        <v>70109</v>
      </c>
      <c r="D17" s="36">
        <f t="shared" si="1"/>
        <v>10565.1</v>
      </c>
      <c r="E17" s="36">
        <f t="shared" si="1"/>
        <v>19897.900000000001</v>
      </c>
      <c r="F17" s="36">
        <f t="shared" si="1"/>
        <v>22301</v>
      </c>
      <c r="G17" s="36">
        <f t="shared" si="1"/>
        <v>17345</v>
      </c>
      <c r="H17" s="54">
        <f t="shared" si="2"/>
        <v>0</v>
      </c>
    </row>
    <row r="18" spans="1:10" s="31" customFormat="1" x14ac:dyDescent="0.25">
      <c r="A18" s="39" t="s">
        <v>9</v>
      </c>
      <c r="B18" s="40">
        <v>122</v>
      </c>
      <c r="C18" s="36">
        <f t="shared" si="1"/>
        <v>43339</v>
      </c>
      <c r="D18" s="36">
        <f t="shared" si="1"/>
        <v>10819.1</v>
      </c>
      <c r="E18" s="36">
        <f t="shared" si="1"/>
        <v>21767.9</v>
      </c>
      <c r="F18" s="36">
        <f t="shared" si="1"/>
        <v>10752</v>
      </c>
      <c r="G18" s="36">
        <f t="shared" si="1"/>
        <v>0</v>
      </c>
      <c r="H18" s="54">
        <f t="shared" si="2"/>
        <v>0</v>
      </c>
    </row>
    <row r="19" spans="1:10" s="31" customFormat="1" x14ac:dyDescent="0.25">
      <c r="A19" s="39" t="s">
        <v>10</v>
      </c>
      <c r="B19" s="40">
        <v>123</v>
      </c>
      <c r="C19" s="36">
        <f t="shared" si="1"/>
        <v>69624</v>
      </c>
      <c r="D19" s="36">
        <f t="shared" si="1"/>
        <v>30169.5</v>
      </c>
      <c r="E19" s="36">
        <f t="shared" si="1"/>
        <v>39454.5</v>
      </c>
      <c r="F19" s="36">
        <f t="shared" si="1"/>
        <v>0</v>
      </c>
      <c r="G19" s="36">
        <f t="shared" si="1"/>
        <v>0</v>
      </c>
      <c r="H19" s="54">
        <f t="shared" si="2"/>
        <v>0</v>
      </c>
    </row>
    <row r="20" spans="1:10" s="31" customFormat="1" x14ac:dyDescent="0.25">
      <c r="A20" s="39" t="s">
        <v>11</v>
      </c>
      <c r="B20" s="40">
        <v>124</v>
      </c>
      <c r="C20" s="36">
        <f t="shared" si="1"/>
        <v>54043</v>
      </c>
      <c r="D20" s="36">
        <f t="shared" si="1"/>
        <v>24880.6</v>
      </c>
      <c r="E20" s="36">
        <f t="shared" si="1"/>
        <v>25546.400000000001</v>
      </c>
      <c r="F20" s="36">
        <f t="shared" si="1"/>
        <v>2301</v>
      </c>
      <c r="G20" s="36">
        <f t="shared" si="1"/>
        <v>1315</v>
      </c>
      <c r="H20" s="54">
        <f t="shared" si="2"/>
        <v>0</v>
      </c>
    </row>
    <row r="21" spans="1:10" x14ac:dyDescent="0.25">
      <c r="A21" s="59" t="s">
        <v>27</v>
      </c>
      <c r="B21" s="59" t="s">
        <v>20</v>
      </c>
      <c r="C21" s="12">
        <f>C27</f>
        <v>10821</v>
      </c>
      <c r="D21" s="12">
        <f t="shared" ref="D21:G21" si="3">D27</f>
        <v>3674</v>
      </c>
      <c r="E21" s="12">
        <f t="shared" si="3"/>
        <v>5694</v>
      </c>
      <c r="F21" s="12">
        <f t="shared" si="3"/>
        <v>468</v>
      </c>
      <c r="G21" s="12">
        <f t="shared" si="3"/>
        <v>985</v>
      </c>
      <c r="H21" s="54">
        <f t="shared" si="2"/>
        <v>0</v>
      </c>
      <c r="I21" s="9" t="s">
        <v>50</v>
      </c>
    </row>
    <row r="22" spans="1:10" x14ac:dyDescent="0.25">
      <c r="A22" s="5" t="s">
        <v>21</v>
      </c>
      <c r="B22" s="6"/>
      <c r="C22" s="12"/>
      <c r="D22" s="56"/>
      <c r="E22" s="13"/>
      <c r="F22" s="13"/>
      <c r="G22" s="13"/>
      <c r="H22" s="54">
        <f t="shared" si="2"/>
        <v>0</v>
      </c>
    </row>
    <row r="23" spans="1:10" x14ac:dyDescent="0.25">
      <c r="A23" s="4" t="s">
        <v>22</v>
      </c>
      <c r="B23" s="3">
        <v>111</v>
      </c>
      <c r="C23" s="12">
        <f>SUM(D23:G23)</f>
        <v>7684</v>
      </c>
      <c r="D23" s="56">
        <v>3674</v>
      </c>
      <c r="E23" s="13">
        <v>2557</v>
      </c>
      <c r="F23" s="13">
        <v>468</v>
      </c>
      <c r="G23" s="13">
        <v>985</v>
      </c>
      <c r="H23" s="54">
        <f t="shared" si="2"/>
        <v>0</v>
      </c>
    </row>
    <row r="24" spans="1:10" x14ac:dyDescent="0.25">
      <c r="A24" s="7" t="s">
        <v>23</v>
      </c>
      <c r="B24" s="3">
        <v>112</v>
      </c>
      <c r="C24" s="12">
        <f>SUM(D24:G24)</f>
        <v>0</v>
      </c>
      <c r="D24" s="13"/>
      <c r="E24" s="13"/>
      <c r="F24" s="13"/>
      <c r="G24" s="13"/>
      <c r="H24" s="54">
        <f t="shared" si="2"/>
        <v>0</v>
      </c>
    </row>
    <row r="25" spans="1:10" x14ac:dyDescent="0.25">
      <c r="A25" s="7" t="s">
        <v>5</v>
      </c>
      <c r="B25" s="3">
        <v>113</v>
      </c>
      <c r="C25" s="12">
        <f t="shared" ref="C25:C26" si="4">SUM(D25:G25)</f>
        <v>4163</v>
      </c>
      <c r="D25" s="13">
        <v>2373</v>
      </c>
      <c r="E25" s="13">
        <v>1706</v>
      </c>
      <c r="F25" s="13">
        <v>76</v>
      </c>
      <c r="G25" s="13">
        <v>8</v>
      </c>
      <c r="H25" s="54">
        <f t="shared" si="2"/>
        <v>0</v>
      </c>
    </row>
    <row r="26" spans="1:10" x14ac:dyDescent="0.25">
      <c r="A26" s="7" t="s">
        <v>6</v>
      </c>
      <c r="B26" s="3">
        <v>114</v>
      </c>
      <c r="C26" s="12">
        <f t="shared" si="4"/>
        <v>4591</v>
      </c>
      <c r="D26" s="13">
        <v>1735</v>
      </c>
      <c r="E26" s="13">
        <v>2621</v>
      </c>
      <c r="F26" s="13">
        <v>209</v>
      </c>
      <c r="G26" s="13">
        <v>26</v>
      </c>
      <c r="H26" s="54">
        <f t="shared" si="2"/>
        <v>0</v>
      </c>
    </row>
    <row r="27" spans="1:10" x14ac:dyDescent="0.25">
      <c r="A27" s="5" t="s">
        <v>7</v>
      </c>
      <c r="B27" s="8"/>
      <c r="C27" s="12">
        <f>SUM(C28:C31)</f>
        <v>10821</v>
      </c>
      <c r="D27" s="12">
        <f t="shared" ref="D27:F27" si="5">SUM(D28:D31)</f>
        <v>3674</v>
      </c>
      <c r="E27" s="12">
        <f t="shared" si="5"/>
        <v>5694</v>
      </c>
      <c r="F27" s="12">
        <f t="shared" si="5"/>
        <v>468</v>
      </c>
      <c r="G27" s="12">
        <v>985</v>
      </c>
      <c r="H27" s="54">
        <f t="shared" si="2"/>
        <v>0</v>
      </c>
    </row>
    <row r="28" spans="1:10" x14ac:dyDescent="0.25">
      <c r="A28" s="4" t="s">
        <v>8</v>
      </c>
      <c r="B28" s="3">
        <v>121</v>
      </c>
      <c r="C28" s="12">
        <f>SUM(D28:G28)</f>
        <v>3033</v>
      </c>
      <c r="D28" s="13">
        <v>1001</v>
      </c>
      <c r="E28" s="13">
        <f>1580-1001</f>
        <v>579</v>
      </c>
      <c r="F28" s="13">
        <v>468</v>
      </c>
      <c r="G28" s="13">
        <v>985</v>
      </c>
      <c r="H28" s="54">
        <f t="shared" si="2"/>
        <v>0</v>
      </c>
    </row>
    <row r="29" spans="1:10" x14ac:dyDescent="0.25">
      <c r="A29" s="4" t="s">
        <v>9</v>
      </c>
      <c r="B29" s="3">
        <v>122</v>
      </c>
      <c r="C29" s="12">
        <f t="shared" ref="C29:C31" si="6">SUM(D29:G29)</f>
        <v>1677</v>
      </c>
      <c r="D29" s="13">
        <f>175+326</f>
        <v>501</v>
      </c>
      <c r="E29" s="13">
        <v>1176</v>
      </c>
      <c r="F29" s="14"/>
      <c r="G29" s="14"/>
      <c r="H29" s="54">
        <f t="shared" si="2"/>
        <v>0</v>
      </c>
    </row>
    <row r="30" spans="1:10" x14ac:dyDescent="0.25">
      <c r="A30" s="4" t="s">
        <v>10</v>
      </c>
      <c r="B30" s="3">
        <v>123</v>
      </c>
      <c r="C30" s="12">
        <f>SUM(D30:G30)</f>
        <v>6111</v>
      </c>
      <c r="D30" s="13">
        <v>2172</v>
      </c>
      <c r="E30" s="13">
        <v>3939</v>
      </c>
      <c r="F30" s="14"/>
      <c r="G30" s="14"/>
      <c r="H30" s="54">
        <f t="shared" si="2"/>
        <v>0</v>
      </c>
    </row>
    <row r="31" spans="1:10" x14ac:dyDescent="0.25">
      <c r="A31" s="4" t="s">
        <v>11</v>
      </c>
      <c r="B31" s="3">
        <v>124</v>
      </c>
      <c r="C31" s="12">
        <f t="shared" si="6"/>
        <v>0</v>
      </c>
      <c r="D31" s="13"/>
      <c r="E31" s="13"/>
      <c r="F31" s="13"/>
      <c r="G31" s="13"/>
      <c r="H31" s="54">
        <f t="shared" si="2"/>
        <v>0</v>
      </c>
      <c r="J31" s="9" t="s">
        <v>52</v>
      </c>
    </row>
    <row r="32" spans="1:10" x14ac:dyDescent="0.25">
      <c r="A32" s="59" t="s">
        <v>28</v>
      </c>
      <c r="B32" s="59" t="s">
        <v>20</v>
      </c>
      <c r="C32" s="12">
        <v>5550</v>
      </c>
      <c r="D32" s="13">
        <f>D38</f>
        <v>116</v>
      </c>
      <c r="E32" s="13">
        <f t="shared" ref="E32:G32" si="7">E38</f>
        <v>4757</v>
      </c>
      <c r="F32" s="13">
        <f t="shared" si="7"/>
        <v>651</v>
      </c>
      <c r="G32" s="13">
        <f t="shared" si="7"/>
        <v>526</v>
      </c>
      <c r="H32" s="54">
        <f t="shared" si="2"/>
        <v>-500</v>
      </c>
      <c r="I32" s="9" t="s">
        <v>50</v>
      </c>
      <c r="J32" s="9">
        <v>587</v>
      </c>
    </row>
    <row r="33" spans="1:12" x14ac:dyDescent="0.25">
      <c r="A33" s="5" t="s">
        <v>21</v>
      </c>
      <c r="B33" s="6"/>
      <c r="C33" s="12"/>
      <c r="D33" s="13"/>
      <c r="E33" s="13"/>
      <c r="F33" s="13"/>
      <c r="G33" s="13"/>
      <c r="H33" s="54">
        <f t="shared" si="2"/>
        <v>0</v>
      </c>
    </row>
    <row r="34" spans="1:12" x14ac:dyDescent="0.25">
      <c r="A34" s="4" t="s">
        <v>22</v>
      </c>
      <c r="B34" s="3">
        <v>111</v>
      </c>
      <c r="C34" s="12">
        <f>SUM(D34:G34)</f>
        <v>0</v>
      </c>
      <c r="D34" s="13"/>
      <c r="E34" s="13"/>
      <c r="F34" s="13"/>
      <c r="G34" s="13"/>
      <c r="H34" s="54">
        <f t="shared" si="2"/>
        <v>0</v>
      </c>
    </row>
    <row r="35" spans="1:12" x14ac:dyDescent="0.25">
      <c r="A35" s="7" t="s">
        <v>23</v>
      </c>
      <c r="B35" s="3">
        <v>112</v>
      </c>
      <c r="C35" s="12">
        <f>SUM(D35:G35)</f>
        <v>0</v>
      </c>
      <c r="D35" s="13"/>
      <c r="E35" s="13"/>
      <c r="F35" s="13"/>
      <c r="G35" s="13"/>
      <c r="H35" s="54">
        <f t="shared" si="2"/>
        <v>0</v>
      </c>
    </row>
    <row r="36" spans="1:12" x14ac:dyDescent="0.25">
      <c r="A36" s="7" t="s">
        <v>5</v>
      </c>
      <c r="B36" s="3">
        <v>113</v>
      </c>
      <c r="C36" s="12">
        <f t="shared" ref="C36:C41" si="8">SUM(D36:G36)</f>
        <v>997</v>
      </c>
      <c r="D36" s="13">
        <v>75</v>
      </c>
      <c r="E36" s="13">
        <v>396</v>
      </c>
      <c r="F36" s="13"/>
      <c r="G36" s="13">
        <v>526</v>
      </c>
      <c r="H36" s="54">
        <f t="shared" si="2"/>
        <v>0</v>
      </c>
    </row>
    <row r="37" spans="1:12" x14ac:dyDescent="0.25">
      <c r="A37" s="7" t="s">
        <v>6</v>
      </c>
      <c r="B37" s="3">
        <v>114</v>
      </c>
      <c r="C37" s="12">
        <f t="shared" si="8"/>
        <v>0</v>
      </c>
      <c r="D37" s="13"/>
      <c r="E37" s="13"/>
      <c r="F37" s="13"/>
      <c r="G37" s="13"/>
      <c r="H37" s="54">
        <f t="shared" si="2"/>
        <v>0</v>
      </c>
    </row>
    <row r="38" spans="1:12" x14ac:dyDescent="0.25">
      <c r="A38" s="5" t="s">
        <v>7</v>
      </c>
      <c r="B38" s="8"/>
      <c r="C38" s="12">
        <f>SUM(C39:C42)</f>
        <v>5550</v>
      </c>
      <c r="D38" s="12">
        <f t="shared" ref="D38:F38" si="9">SUM(D39:D42)</f>
        <v>116</v>
      </c>
      <c r="E38" s="12">
        <f t="shared" si="9"/>
        <v>4757</v>
      </c>
      <c r="F38" s="12">
        <f t="shared" si="9"/>
        <v>651</v>
      </c>
      <c r="G38" s="12">
        <v>526</v>
      </c>
      <c r="H38" s="54">
        <f t="shared" si="2"/>
        <v>-500</v>
      </c>
    </row>
    <row r="39" spans="1:12" x14ac:dyDescent="0.25">
      <c r="A39" s="4" t="s">
        <v>8</v>
      </c>
      <c r="B39" s="3">
        <v>121</v>
      </c>
      <c r="C39" s="12">
        <f t="shared" si="8"/>
        <v>0</v>
      </c>
      <c r="D39" s="13"/>
      <c r="E39" s="13"/>
      <c r="F39" s="13"/>
      <c r="G39" s="13"/>
      <c r="H39" s="54">
        <f t="shared" si="2"/>
        <v>0</v>
      </c>
    </row>
    <row r="40" spans="1:12" x14ac:dyDescent="0.25">
      <c r="A40" s="4" t="s">
        <v>9</v>
      </c>
      <c r="B40" s="3">
        <v>122</v>
      </c>
      <c r="C40" s="12">
        <f t="shared" si="8"/>
        <v>651</v>
      </c>
      <c r="D40" s="13"/>
      <c r="E40" s="13"/>
      <c r="F40" s="14">
        <v>651</v>
      </c>
      <c r="G40" s="14"/>
      <c r="H40" s="54">
        <f t="shared" si="2"/>
        <v>0</v>
      </c>
    </row>
    <row r="41" spans="1:12" x14ac:dyDescent="0.25">
      <c r="A41" s="4" t="s">
        <v>10</v>
      </c>
      <c r="B41" s="3">
        <v>123</v>
      </c>
      <c r="C41" s="12">
        <f t="shared" si="8"/>
        <v>1216</v>
      </c>
      <c r="D41" s="13">
        <v>116</v>
      </c>
      <c r="E41" s="13">
        <v>1100</v>
      </c>
      <c r="F41" s="14"/>
      <c r="G41" s="14"/>
      <c r="H41" s="54">
        <f t="shared" si="2"/>
        <v>0</v>
      </c>
    </row>
    <row r="42" spans="1:12" x14ac:dyDescent="0.25">
      <c r="A42" s="4" t="s">
        <v>11</v>
      </c>
      <c r="B42" s="3">
        <v>124</v>
      </c>
      <c r="C42" s="12">
        <v>3683</v>
      </c>
      <c r="D42" s="13"/>
      <c r="E42" s="13">
        <f>3683-26</f>
        <v>3657</v>
      </c>
      <c r="F42" s="13"/>
      <c r="G42" s="13">
        <v>26</v>
      </c>
      <c r="H42" s="54">
        <f t="shared" si="2"/>
        <v>0</v>
      </c>
      <c r="I42" s="9" t="s">
        <v>53</v>
      </c>
      <c r="J42" s="9" t="s">
        <v>54</v>
      </c>
      <c r="K42" s="9" t="s">
        <v>55</v>
      </c>
      <c r="L42" s="9" t="s">
        <v>52</v>
      </c>
    </row>
    <row r="43" spans="1:12" x14ac:dyDescent="0.25">
      <c r="A43" s="59" t="s">
        <v>29</v>
      </c>
      <c r="B43" s="59" t="s">
        <v>20</v>
      </c>
      <c r="C43" s="12">
        <f>C49</f>
        <v>10913</v>
      </c>
      <c r="D43" s="12">
        <f t="shared" ref="D43:G43" si="10">D49</f>
        <v>3631</v>
      </c>
      <c r="E43" s="12">
        <f t="shared" si="10"/>
        <v>4625</v>
      </c>
      <c r="F43" s="12">
        <f t="shared" si="10"/>
        <v>1104</v>
      </c>
      <c r="G43" s="12">
        <f t="shared" si="10"/>
        <v>1553</v>
      </c>
      <c r="H43" s="54" t="s">
        <v>50</v>
      </c>
      <c r="I43" s="9">
        <v>16510</v>
      </c>
      <c r="J43" s="9">
        <v>11748</v>
      </c>
      <c r="K43" s="9">
        <v>836</v>
      </c>
      <c r="L43" s="9">
        <v>3926</v>
      </c>
    </row>
    <row r="44" spans="1:12" x14ac:dyDescent="0.25">
      <c r="A44" s="5" t="s">
        <v>21</v>
      </c>
      <c r="B44" s="6"/>
      <c r="C44" s="12"/>
      <c r="D44" s="13"/>
      <c r="E44" s="13"/>
      <c r="F44" s="13"/>
      <c r="G44" s="13"/>
      <c r="H44" s="54">
        <f t="shared" si="2"/>
        <v>0</v>
      </c>
    </row>
    <row r="45" spans="1:12" x14ac:dyDescent="0.25">
      <c r="A45" s="4" t="s">
        <v>22</v>
      </c>
      <c r="B45" s="3">
        <v>111</v>
      </c>
      <c r="C45" s="12">
        <f>SUM(D45:G45)</f>
        <v>8887</v>
      </c>
      <c r="D45" s="13">
        <v>3631</v>
      </c>
      <c r="E45" s="13">
        <v>2599</v>
      </c>
      <c r="F45" s="13">
        <v>1104</v>
      </c>
      <c r="G45" s="13">
        <v>1553</v>
      </c>
      <c r="H45" s="54">
        <f t="shared" si="2"/>
        <v>0</v>
      </c>
    </row>
    <row r="46" spans="1:12" x14ac:dyDescent="0.25">
      <c r="A46" s="7" t="s">
        <v>23</v>
      </c>
      <c r="B46" s="3">
        <v>112</v>
      </c>
      <c r="C46" s="12">
        <f>SUM(D46:G46)</f>
        <v>0</v>
      </c>
      <c r="D46" s="13"/>
      <c r="E46" s="13"/>
      <c r="F46" s="13"/>
      <c r="G46" s="13"/>
      <c r="H46" s="54">
        <f t="shared" si="2"/>
        <v>0</v>
      </c>
    </row>
    <row r="47" spans="1:12" x14ac:dyDescent="0.25">
      <c r="A47" s="7" t="s">
        <v>5</v>
      </c>
      <c r="B47" s="3">
        <v>113</v>
      </c>
      <c r="C47" s="12">
        <f t="shared" ref="C47:C53" si="11">SUM(D47:G47)</f>
        <v>4420</v>
      </c>
      <c r="D47" s="13">
        <v>1726</v>
      </c>
      <c r="E47" s="13">
        <v>2255</v>
      </c>
      <c r="F47" s="13">
        <v>290</v>
      </c>
      <c r="G47" s="13">
        <v>149</v>
      </c>
      <c r="H47" s="54">
        <f t="shared" si="2"/>
        <v>0</v>
      </c>
    </row>
    <row r="48" spans="1:12" x14ac:dyDescent="0.25">
      <c r="A48" s="7" t="s">
        <v>6</v>
      </c>
      <c r="B48" s="3">
        <v>114</v>
      </c>
      <c r="C48" s="12">
        <f t="shared" si="11"/>
        <v>5567</v>
      </c>
      <c r="D48" s="13">
        <v>3309</v>
      </c>
      <c r="E48" s="13">
        <v>1115</v>
      </c>
      <c r="F48" s="13">
        <v>775</v>
      </c>
      <c r="G48" s="13">
        <v>368</v>
      </c>
      <c r="H48" s="54">
        <f t="shared" si="2"/>
        <v>0</v>
      </c>
    </row>
    <row r="49" spans="1:12" x14ac:dyDescent="0.25">
      <c r="A49" s="5" t="s">
        <v>7</v>
      </c>
      <c r="B49" s="8"/>
      <c r="C49" s="12">
        <f>SUM(C50:C53)</f>
        <v>10913</v>
      </c>
      <c r="D49" s="12">
        <f t="shared" ref="D49:G49" si="12">SUM(D50:D53)</f>
        <v>3631</v>
      </c>
      <c r="E49" s="12">
        <f t="shared" si="12"/>
        <v>4625</v>
      </c>
      <c r="F49" s="12">
        <f t="shared" si="12"/>
        <v>1104</v>
      </c>
      <c r="G49" s="12">
        <f t="shared" si="12"/>
        <v>1553</v>
      </c>
      <c r="H49" s="54">
        <f t="shared" si="2"/>
        <v>0</v>
      </c>
    </row>
    <row r="50" spans="1:12" x14ac:dyDescent="0.25">
      <c r="A50" s="4" t="s">
        <v>8</v>
      </c>
      <c r="B50" s="3">
        <v>121</v>
      </c>
      <c r="C50" s="12">
        <f t="shared" si="11"/>
        <v>4751</v>
      </c>
      <c r="D50" s="13">
        <v>822</v>
      </c>
      <c r="E50" s="13">
        <v>1272</v>
      </c>
      <c r="F50" s="13">
        <v>1104</v>
      </c>
      <c r="G50" s="13">
        <v>1553</v>
      </c>
      <c r="H50" s="54">
        <f t="shared" si="2"/>
        <v>0</v>
      </c>
    </row>
    <row r="51" spans="1:12" x14ac:dyDescent="0.25">
      <c r="A51" s="4" t="s">
        <v>9</v>
      </c>
      <c r="B51" s="3">
        <v>122</v>
      </c>
      <c r="C51" s="12">
        <f t="shared" si="11"/>
        <v>678</v>
      </c>
      <c r="D51" s="13"/>
      <c r="E51" s="13">
        <v>678</v>
      </c>
      <c r="F51" s="14"/>
      <c r="G51" s="14"/>
      <c r="H51" s="54">
        <f t="shared" si="2"/>
        <v>0</v>
      </c>
    </row>
    <row r="52" spans="1:12" x14ac:dyDescent="0.25">
      <c r="A52" s="4" t="s">
        <v>10</v>
      </c>
      <c r="B52" s="3">
        <v>123</v>
      </c>
      <c r="C52" s="12">
        <f t="shared" si="11"/>
        <v>3458</v>
      </c>
      <c r="D52" s="13">
        <v>2809</v>
      </c>
      <c r="E52" s="13">
        <v>649</v>
      </c>
      <c r="F52" s="14"/>
      <c r="G52" s="14"/>
      <c r="H52" s="54">
        <f t="shared" si="2"/>
        <v>0</v>
      </c>
    </row>
    <row r="53" spans="1:12" x14ac:dyDescent="0.25">
      <c r="A53" s="4" t="s">
        <v>11</v>
      </c>
      <c r="B53" s="3">
        <v>124</v>
      </c>
      <c r="C53" s="12">
        <f t="shared" si="11"/>
        <v>2026</v>
      </c>
      <c r="D53" s="13"/>
      <c r="E53" s="13">
        <v>2026</v>
      </c>
      <c r="F53" s="13"/>
      <c r="G53" s="13"/>
      <c r="H53" s="54">
        <f t="shared" si="2"/>
        <v>0</v>
      </c>
      <c r="I53" s="9" t="s">
        <v>53</v>
      </c>
      <c r="J53" s="9" t="s">
        <v>54</v>
      </c>
      <c r="K53" s="9" t="s">
        <v>55</v>
      </c>
      <c r="L53" s="9" t="s">
        <v>52</v>
      </c>
    </row>
    <row r="54" spans="1:12" x14ac:dyDescent="0.25">
      <c r="A54" s="59" t="s">
        <v>30</v>
      </c>
      <c r="B54" s="59" t="s">
        <v>20</v>
      </c>
      <c r="C54" s="12">
        <f>C60</f>
        <v>34381</v>
      </c>
      <c r="D54" s="12">
        <f t="shared" ref="D54:G54" si="13">D60</f>
        <v>1400</v>
      </c>
      <c r="E54" s="12">
        <f t="shared" si="13"/>
        <v>22357</v>
      </c>
      <c r="F54" s="12">
        <f t="shared" si="13"/>
        <v>6986</v>
      </c>
      <c r="G54" s="12">
        <f t="shared" si="13"/>
        <v>3638</v>
      </c>
      <c r="H54" s="54" t="s">
        <v>50</v>
      </c>
      <c r="I54" s="9">
        <v>33286</v>
      </c>
      <c r="K54" s="9">
        <v>6815</v>
      </c>
      <c r="L54" s="9">
        <v>5697</v>
      </c>
    </row>
    <row r="55" spans="1:12" x14ac:dyDescent="0.25">
      <c r="A55" s="5" t="s">
        <v>21</v>
      </c>
      <c r="B55" s="6"/>
      <c r="C55" s="12"/>
      <c r="D55" s="13"/>
      <c r="E55" s="13"/>
      <c r="F55" s="13"/>
      <c r="G55" s="13"/>
      <c r="H55" s="54">
        <f t="shared" si="2"/>
        <v>0</v>
      </c>
    </row>
    <row r="56" spans="1:12" x14ac:dyDescent="0.25">
      <c r="A56" s="4" t="s">
        <v>22</v>
      </c>
      <c r="B56" s="3">
        <v>111</v>
      </c>
      <c r="C56" s="12">
        <f>SUM(D56:G56)</f>
        <v>13360</v>
      </c>
      <c r="D56" s="13">
        <v>1400</v>
      </c>
      <c r="E56" s="13">
        <v>6092</v>
      </c>
      <c r="F56" s="13">
        <v>4500</v>
      </c>
      <c r="G56" s="13">
        <v>1368</v>
      </c>
      <c r="H56" s="54">
        <f t="shared" si="2"/>
        <v>0</v>
      </c>
    </row>
    <row r="57" spans="1:12" x14ac:dyDescent="0.25">
      <c r="A57" s="7" t="s">
        <v>23</v>
      </c>
      <c r="B57" s="3">
        <v>112</v>
      </c>
      <c r="C57" s="12">
        <f>SUM(D57:G57)</f>
        <v>7774</v>
      </c>
      <c r="D57" s="13"/>
      <c r="E57" s="13">
        <v>1184</v>
      </c>
      <c r="F57" s="13">
        <v>3899</v>
      </c>
      <c r="G57" s="13">
        <v>2691</v>
      </c>
      <c r="H57" s="54">
        <f t="shared" si="2"/>
        <v>0</v>
      </c>
    </row>
    <row r="58" spans="1:12" x14ac:dyDescent="0.25">
      <c r="A58" s="7" t="s">
        <v>5</v>
      </c>
      <c r="B58" s="3">
        <v>113</v>
      </c>
      <c r="C58" s="12">
        <f t="shared" ref="C58:C64" si="14">SUM(D58:G58)</f>
        <v>8436</v>
      </c>
      <c r="D58" s="13">
        <v>1000</v>
      </c>
      <c r="E58" s="13">
        <v>5029</v>
      </c>
      <c r="F58" s="13">
        <v>1044</v>
      </c>
      <c r="G58" s="13">
        <v>1363</v>
      </c>
      <c r="H58" s="54">
        <f t="shared" si="2"/>
        <v>0</v>
      </c>
    </row>
    <row r="59" spans="1:12" x14ac:dyDescent="0.25">
      <c r="A59" s="7" t="s">
        <v>6</v>
      </c>
      <c r="B59" s="3">
        <v>114</v>
      </c>
      <c r="C59" s="12">
        <f t="shared" si="14"/>
        <v>3038</v>
      </c>
      <c r="D59" s="13">
        <v>250</v>
      </c>
      <c r="E59" s="13">
        <v>1763</v>
      </c>
      <c r="F59" s="13">
        <v>805</v>
      </c>
      <c r="G59" s="13">
        <v>220</v>
      </c>
      <c r="H59" s="54">
        <f t="shared" si="2"/>
        <v>0</v>
      </c>
    </row>
    <row r="60" spans="1:12" x14ac:dyDescent="0.25">
      <c r="A60" s="5" t="s">
        <v>7</v>
      </c>
      <c r="B60" s="8"/>
      <c r="C60" s="12">
        <f>SUM(C61:C64)</f>
        <v>34381</v>
      </c>
      <c r="D60" s="12">
        <f t="shared" ref="D60:G60" si="15">SUM(D61:D64)</f>
        <v>1400</v>
      </c>
      <c r="E60" s="12">
        <f t="shared" si="15"/>
        <v>22357</v>
      </c>
      <c r="F60" s="12">
        <f t="shared" si="15"/>
        <v>6986</v>
      </c>
      <c r="G60" s="12">
        <f t="shared" si="15"/>
        <v>3638</v>
      </c>
      <c r="H60" s="54">
        <f t="shared" si="2"/>
        <v>0</v>
      </c>
    </row>
    <row r="61" spans="1:12" x14ac:dyDescent="0.25">
      <c r="A61" s="4" t="s">
        <v>8</v>
      </c>
      <c r="B61" s="3">
        <v>121</v>
      </c>
      <c r="C61" s="12">
        <f t="shared" si="14"/>
        <v>9009</v>
      </c>
      <c r="D61" s="13"/>
      <c r="E61" s="13">
        <v>1301</v>
      </c>
      <c r="F61" s="13">
        <v>4070</v>
      </c>
      <c r="G61" s="13">
        <v>3638</v>
      </c>
      <c r="H61" s="54">
        <f t="shared" si="2"/>
        <v>0</v>
      </c>
    </row>
    <row r="62" spans="1:12" x14ac:dyDescent="0.25">
      <c r="A62" s="4" t="s">
        <v>9</v>
      </c>
      <c r="B62" s="3">
        <v>122</v>
      </c>
      <c r="C62" s="12">
        <f t="shared" si="14"/>
        <v>3883</v>
      </c>
      <c r="D62" s="13"/>
      <c r="E62" s="13">
        <v>967</v>
      </c>
      <c r="F62" s="14">
        <f>916+2000</f>
        <v>2916</v>
      </c>
      <c r="G62" s="14"/>
      <c r="H62" s="54">
        <f t="shared" si="2"/>
        <v>0</v>
      </c>
    </row>
    <row r="63" spans="1:12" x14ac:dyDescent="0.25">
      <c r="A63" s="4" t="s">
        <v>10</v>
      </c>
      <c r="B63" s="3">
        <v>123</v>
      </c>
      <c r="C63" s="12">
        <f t="shared" si="14"/>
        <v>17657</v>
      </c>
      <c r="D63" s="13"/>
      <c r="E63" s="13">
        <v>17657</v>
      </c>
      <c r="F63" s="14"/>
      <c r="G63" s="14"/>
      <c r="H63" s="54">
        <f t="shared" si="2"/>
        <v>0</v>
      </c>
    </row>
    <row r="64" spans="1:12" x14ac:dyDescent="0.25">
      <c r="A64" s="4" t="s">
        <v>11</v>
      </c>
      <c r="B64" s="3">
        <v>124</v>
      </c>
      <c r="C64" s="12">
        <f t="shared" si="14"/>
        <v>3832</v>
      </c>
      <c r="D64" s="13">
        <v>1400</v>
      </c>
      <c r="E64" s="13">
        <v>2432</v>
      </c>
      <c r="F64" s="13"/>
      <c r="G64" s="13"/>
      <c r="H64" s="54">
        <f t="shared" si="2"/>
        <v>0</v>
      </c>
      <c r="I64" s="9" t="s">
        <v>53</v>
      </c>
      <c r="J64" s="9" t="s">
        <v>54</v>
      </c>
      <c r="K64" s="9" t="s">
        <v>55</v>
      </c>
      <c r="L64" s="9" t="s">
        <v>52</v>
      </c>
    </row>
    <row r="65" spans="1:12" x14ac:dyDescent="0.25">
      <c r="A65" s="59" t="s">
        <v>31</v>
      </c>
      <c r="B65" s="59" t="s">
        <v>20</v>
      </c>
      <c r="C65" s="12">
        <f>C71</f>
        <v>20182</v>
      </c>
      <c r="D65" s="12">
        <f t="shared" ref="D65:G65" si="16">D71</f>
        <v>7977</v>
      </c>
      <c r="E65" s="12">
        <f t="shared" si="16"/>
        <v>9574</v>
      </c>
      <c r="F65" s="12">
        <f t="shared" si="16"/>
        <v>1874</v>
      </c>
      <c r="G65" s="12">
        <f t="shared" si="16"/>
        <v>757</v>
      </c>
      <c r="H65" s="54" t="s">
        <v>50</v>
      </c>
      <c r="I65" s="9">
        <v>22589</v>
      </c>
      <c r="J65" s="9">
        <v>19162</v>
      </c>
      <c r="K65" s="9">
        <v>890</v>
      </c>
      <c r="L65" s="9">
        <v>2537</v>
      </c>
    </row>
    <row r="66" spans="1:12" x14ac:dyDescent="0.25">
      <c r="A66" s="5" t="s">
        <v>21</v>
      </c>
      <c r="B66" s="6"/>
      <c r="C66" s="12"/>
      <c r="D66" s="12"/>
      <c r="E66" s="12"/>
      <c r="F66" s="12"/>
      <c r="G66" s="12"/>
      <c r="H66" s="54">
        <f t="shared" si="2"/>
        <v>0</v>
      </c>
    </row>
    <row r="67" spans="1:12" x14ac:dyDescent="0.25">
      <c r="A67" s="4" t="s">
        <v>22</v>
      </c>
      <c r="B67" s="3">
        <v>111</v>
      </c>
      <c r="C67" s="12">
        <f>SUM(D67:G67)</f>
        <v>15153</v>
      </c>
      <c r="D67" s="13">
        <v>6568</v>
      </c>
      <c r="E67" s="13">
        <v>5954</v>
      </c>
      <c r="F67" s="13">
        <v>1874</v>
      </c>
      <c r="G67" s="13">
        <v>757</v>
      </c>
      <c r="H67" s="54">
        <f t="shared" si="2"/>
        <v>0</v>
      </c>
    </row>
    <row r="68" spans="1:12" x14ac:dyDescent="0.25">
      <c r="A68" s="7" t="s">
        <v>23</v>
      </c>
      <c r="B68" s="3">
        <v>112</v>
      </c>
      <c r="C68" s="12">
        <f>SUM(D68:G68)</f>
        <v>78</v>
      </c>
      <c r="D68" s="13"/>
      <c r="E68" s="13"/>
      <c r="F68" s="13">
        <v>78</v>
      </c>
      <c r="G68" s="13"/>
      <c r="H68" s="54">
        <f t="shared" si="2"/>
        <v>0</v>
      </c>
    </row>
    <row r="69" spans="1:12" x14ac:dyDescent="0.25">
      <c r="A69" s="7" t="s">
        <v>5</v>
      </c>
      <c r="B69" s="3">
        <v>113</v>
      </c>
      <c r="C69" s="12">
        <v>6714</v>
      </c>
      <c r="D69" s="13">
        <f>(D71/$C$71)*$C$69</f>
        <v>2653.7299573877713</v>
      </c>
      <c r="E69" s="13">
        <f t="shared" ref="E69:G69" si="17">(E71/$C$71)*$C$69</f>
        <v>3185.0082251511249</v>
      </c>
      <c r="F69" s="13">
        <f t="shared" si="17"/>
        <v>623.42859974234466</v>
      </c>
      <c r="G69" s="13">
        <f t="shared" si="17"/>
        <v>251.8332177187593</v>
      </c>
      <c r="H69" s="54">
        <f t="shared" si="2"/>
        <v>0</v>
      </c>
    </row>
    <row r="70" spans="1:12" x14ac:dyDescent="0.25">
      <c r="A70" s="7" t="s">
        <v>6</v>
      </c>
      <c r="B70" s="3">
        <v>114</v>
      </c>
      <c r="C70" s="12">
        <v>15729</v>
      </c>
      <c r="D70" s="13">
        <f>(D71/$C$71)*$C$70</f>
        <v>6216.937518580914</v>
      </c>
      <c r="E70" s="13">
        <f t="shared" ref="E70:G70" si="18">(E71/$C$71)*$C$70</f>
        <v>7461.5719948468941</v>
      </c>
      <c r="F70" s="13">
        <f t="shared" si="18"/>
        <v>1460.516598949559</v>
      </c>
      <c r="G70" s="13">
        <f t="shared" si="18"/>
        <v>589.97388762263404</v>
      </c>
      <c r="H70" s="54">
        <f t="shared" si="2"/>
        <v>-2.0463630789890885E-12</v>
      </c>
    </row>
    <row r="71" spans="1:12" x14ac:dyDescent="0.25">
      <c r="A71" s="5" t="s">
        <v>7</v>
      </c>
      <c r="B71" s="8"/>
      <c r="C71" s="12">
        <f>SUM(C72:C75)</f>
        <v>20182</v>
      </c>
      <c r="D71" s="12">
        <f t="shared" ref="D71:G71" si="19">SUM(D72:D75)</f>
        <v>7977</v>
      </c>
      <c r="E71" s="12">
        <f t="shared" si="19"/>
        <v>9574</v>
      </c>
      <c r="F71" s="12">
        <f t="shared" si="19"/>
        <v>1874</v>
      </c>
      <c r="G71" s="12">
        <f t="shared" si="19"/>
        <v>757</v>
      </c>
      <c r="H71" s="54">
        <f t="shared" si="2"/>
        <v>0</v>
      </c>
      <c r="I71" s="55"/>
    </row>
    <row r="72" spans="1:12" x14ac:dyDescent="0.25">
      <c r="A72" s="4" t="s">
        <v>8</v>
      </c>
      <c r="B72" s="3">
        <v>121</v>
      </c>
      <c r="C72" s="12">
        <f>SUM(D72:G72)</f>
        <v>12027</v>
      </c>
      <c r="D72" s="13">
        <v>4160</v>
      </c>
      <c r="E72" s="13">
        <v>5954</v>
      </c>
      <c r="F72" s="13">
        <f>656+500</f>
        <v>1156</v>
      </c>
      <c r="G72" s="13">
        <v>757</v>
      </c>
      <c r="H72" s="54">
        <f t="shared" si="2"/>
        <v>0</v>
      </c>
      <c r="I72" s="55"/>
    </row>
    <row r="73" spans="1:12" x14ac:dyDescent="0.25">
      <c r="A73" s="4" t="s">
        <v>9</v>
      </c>
      <c r="B73" s="3">
        <v>122</v>
      </c>
      <c r="C73" s="12">
        <f t="shared" ref="C73:C75" si="20">SUM(D73:G73)</f>
        <v>718</v>
      </c>
      <c r="D73" s="13"/>
      <c r="E73" s="13"/>
      <c r="F73" s="14">
        <f>218+500</f>
        <v>718</v>
      </c>
      <c r="G73" s="14"/>
      <c r="H73" s="54">
        <f t="shared" si="2"/>
        <v>0</v>
      </c>
      <c r="I73" s="55"/>
    </row>
    <row r="74" spans="1:12" x14ac:dyDescent="0.25">
      <c r="A74" s="4" t="s">
        <v>10</v>
      </c>
      <c r="B74" s="3">
        <v>123</v>
      </c>
      <c r="C74" s="12">
        <f t="shared" si="20"/>
        <v>3620</v>
      </c>
      <c r="D74" s="13"/>
      <c r="E74" s="13">
        <v>3620</v>
      </c>
      <c r="F74" s="14"/>
      <c r="G74" s="14"/>
      <c r="H74" s="54">
        <f t="shared" si="2"/>
        <v>0</v>
      </c>
    </row>
    <row r="75" spans="1:12" x14ac:dyDescent="0.25">
      <c r="A75" s="4" t="s">
        <v>11</v>
      </c>
      <c r="B75" s="3">
        <v>124</v>
      </c>
      <c r="C75" s="12">
        <f t="shared" si="20"/>
        <v>3817</v>
      </c>
      <c r="D75" s="13">
        <v>3817</v>
      </c>
      <c r="E75" s="13"/>
      <c r="F75" s="13"/>
      <c r="G75" s="13"/>
      <c r="H75" s="54">
        <f t="shared" ref="H75:H138" si="21">C75-D75-E75-F75-G75</f>
        <v>0</v>
      </c>
      <c r="J75" s="9" t="s">
        <v>54</v>
      </c>
    </row>
    <row r="76" spans="1:12" x14ac:dyDescent="0.25">
      <c r="A76" s="59" t="s">
        <v>32</v>
      </c>
      <c r="B76" s="59" t="s">
        <v>20</v>
      </c>
      <c r="C76" s="12">
        <v>8896</v>
      </c>
      <c r="D76" s="12">
        <v>5245</v>
      </c>
      <c r="E76" s="12">
        <v>2610</v>
      </c>
      <c r="F76" s="12">
        <v>573</v>
      </c>
      <c r="G76" s="12">
        <v>468</v>
      </c>
      <c r="H76" s="54">
        <f t="shared" si="21"/>
        <v>0</v>
      </c>
      <c r="I76" s="9" t="s">
        <v>50</v>
      </c>
      <c r="J76" s="9">
        <v>8833</v>
      </c>
    </row>
    <row r="77" spans="1:12" x14ac:dyDescent="0.25">
      <c r="A77" s="5" t="s">
        <v>21</v>
      </c>
      <c r="B77" s="6"/>
      <c r="C77" s="12"/>
      <c r="D77" s="13"/>
      <c r="E77" s="13"/>
      <c r="F77" s="13"/>
      <c r="G77" s="13"/>
      <c r="H77" s="54">
        <f t="shared" si="21"/>
        <v>0</v>
      </c>
    </row>
    <row r="78" spans="1:12" x14ac:dyDescent="0.25">
      <c r="A78" s="4" t="s">
        <v>22</v>
      </c>
      <c r="B78" s="3">
        <v>111</v>
      </c>
      <c r="C78" s="12">
        <f>SUM(D78:G78)</f>
        <v>8896</v>
      </c>
      <c r="D78" s="29">
        <v>5245</v>
      </c>
      <c r="E78" s="29">
        <v>2610</v>
      </c>
      <c r="F78" s="29">
        <v>573</v>
      </c>
      <c r="G78" s="29">
        <v>468</v>
      </c>
      <c r="H78" s="54">
        <f t="shared" si="21"/>
        <v>0</v>
      </c>
    </row>
    <row r="79" spans="1:12" x14ac:dyDescent="0.25">
      <c r="A79" s="7" t="s">
        <v>23</v>
      </c>
      <c r="B79" s="3">
        <v>112</v>
      </c>
      <c r="C79" s="12">
        <f>SUM(D79:G79)</f>
        <v>0</v>
      </c>
      <c r="D79" s="29"/>
      <c r="E79" s="29"/>
      <c r="F79" s="29"/>
      <c r="G79" s="29"/>
      <c r="H79" s="54">
        <f t="shared" si="21"/>
        <v>0</v>
      </c>
    </row>
    <row r="80" spans="1:12" x14ac:dyDescent="0.25">
      <c r="A80" s="7" t="s">
        <v>5</v>
      </c>
      <c r="B80" s="3">
        <v>113</v>
      </c>
      <c r="C80" s="12">
        <f t="shared" ref="C80:C86" si="22">SUM(D80:G80)</f>
        <v>6185</v>
      </c>
      <c r="D80" s="29">
        <v>3649</v>
      </c>
      <c r="E80" s="29">
        <v>1841</v>
      </c>
      <c r="F80" s="29">
        <v>388</v>
      </c>
      <c r="G80" s="29">
        <v>307</v>
      </c>
      <c r="H80" s="54">
        <f t="shared" si="21"/>
        <v>0</v>
      </c>
    </row>
    <row r="81" spans="1:12" x14ac:dyDescent="0.25">
      <c r="A81" s="7" t="s">
        <v>6</v>
      </c>
      <c r="B81" s="3">
        <v>114</v>
      </c>
      <c r="C81" s="12">
        <f t="shared" si="22"/>
        <v>7112</v>
      </c>
      <c r="D81" s="29">
        <v>4168</v>
      </c>
      <c r="E81" s="29">
        <v>2152</v>
      </c>
      <c r="F81" s="29">
        <v>443</v>
      </c>
      <c r="G81" s="29">
        <v>349</v>
      </c>
      <c r="H81" s="54">
        <f t="shared" si="21"/>
        <v>0</v>
      </c>
    </row>
    <row r="82" spans="1:12" x14ac:dyDescent="0.25">
      <c r="A82" s="5" t="s">
        <v>7</v>
      </c>
      <c r="B82" s="8"/>
      <c r="C82" s="12">
        <f>SUM(C83:C86)</f>
        <v>8896</v>
      </c>
      <c r="D82" s="12">
        <f t="shared" ref="D82:G82" si="23">SUM(D83:D86)</f>
        <v>5245</v>
      </c>
      <c r="E82" s="12">
        <f t="shared" si="23"/>
        <v>2610</v>
      </c>
      <c r="F82" s="12">
        <f t="shared" si="23"/>
        <v>573</v>
      </c>
      <c r="G82" s="12">
        <f t="shared" si="23"/>
        <v>468</v>
      </c>
      <c r="H82" s="54">
        <f t="shared" si="21"/>
        <v>0</v>
      </c>
    </row>
    <row r="83" spans="1:12" x14ac:dyDescent="0.25">
      <c r="A83" s="4" t="s">
        <v>8</v>
      </c>
      <c r="B83" s="3">
        <v>121</v>
      </c>
      <c r="C83" s="12">
        <f t="shared" si="22"/>
        <v>3061</v>
      </c>
      <c r="D83" s="29">
        <v>1388</v>
      </c>
      <c r="E83" s="29">
        <v>782</v>
      </c>
      <c r="F83" s="29">
        <v>423</v>
      </c>
      <c r="G83" s="29">
        <v>468</v>
      </c>
      <c r="H83" s="54">
        <f t="shared" si="21"/>
        <v>0</v>
      </c>
    </row>
    <row r="84" spans="1:12" x14ac:dyDescent="0.25">
      <c r="A84" s="4" t="s">
        <v>9</v>
      </c>
      <c r="B84" s="3">
        <v>122</v>
      </c>
      <c r="C84" s="12">
        <f t="shared" si="22"/>
        <v>0</v>
      </c>
      <c r="D84" s="29"/>
      <c r="E84" s="29"/>
      <c r="F84" s="29"/>
      <c r="G84" s="30"/>
      <c r="H84" s="54">
        <f t="shared" si="21"/>
        <v>0</v>
      </c>
    </row>
    <row r="85" spans="1:12" x14ac:dyDescent="0.25">
      <c r="A85" s="4" t="s">
        <v>10</v>
      </c>
      <c r="B85" s="3">
        <v>123</v>
      </c>
      <c r="C85" s="12">
        <f t="shared" si="22"/>
        <v>4966</v>
      </c>
      <c r="D85" s="29">
        <v>3365</v>
      </c>
      <c r="E85" s="29">
        <v>1601</v>
      </c>
      <c r="F85" s="29">
        <v>0</v>
      </c>
      <c r="G85" s="30">
        <v>0</v>
      </c>
      <c r="H85" s="54">
        <f t="shared" si="21"/>
        <v>0</v>
      </c>
    </row>
    <row r="86" spans="1:12" x14ac:dyDescent="0.25">
      <c r="A86" s="4" t="s">
        <v>11</v>
      </c>
      <c r="B86" s="3">
        <v>124</v>
      </c>
      <c r="C86" s="12">
        <f t="shared" si="22"/>
        <v>869</v>
      </c>
      <c r="D86" s="29">
        <v>492</v>
      </c>
      <c r="E86" s="29">
        <v>227</v>
      </c>
      <c r="F86" s="29">
        <v>150</v>
      </c>
      <c r="G86" s="29">
        <v>0</v>
      </c>
      <c r="H86" s="54">
        <f t="shared" si="21"/>
        <v>0</v>
      </c>
    </row>
    <row r="87" spans="1:12" x14ac:dyDescent="0.25">
      <c r="A87" s="59" t="s">
        <v>33</v>
      </c>
      <c r="B87" s="59" t="s">
        <v>20</v>
      </c>
      <c r="C87" s="12">
        <f>C93</f>
        <v>31361</v>
      </c>
      <c r="D87" s="12">
        <f t="shared" ref="D87:G87" si="24">D93</f>
        <v>11179</v>
      </c>
      <c r="E87" s="12">
        <f t="shared" si="24"/>
        <v>13835</v>
      </c>
      <c r="F87" s="12">
        <f t="shared" si="24"/>
        <v>5042</v>
      </c>
      <c r="G87" s="12">
        <f t="shared" si="24"/>
        <v>1305</v>
      </c>
      <c r="H87" s="54" t="s">
        <v>50</v>
      </c>
      <c r="I87" s="9">
        <v>33210</v>
      </c>
      <c r="J87" s="9">
        <v>27569</v>
      </c>
      <c r="K87" s="9">
        <v>1336</v>
      </c>
      <c r="L87" s="9">
        <v>4305</v>
      </c>
    </row>
    <row r="88" spans="1:12" x14ac:dyDescent="0.25">
      <c r="A88" s="5" t="s">
        <v>21</v>
      </c>
      <c r="B88" s="6"/>
      <c r="C88" s="12"/>
      <c r="D88" s="13"/>
      <c r="E88" s="13"/>
      <c r="F88" s="13"/>
      <c r="G88" s="13"/>
      <c r="H88" s="54">
        <f t="shared" si="21"/>
        <v>0</v>
      </c>
    </row>
    <row r="89" spans="1:12" x14ac:dyDescent="0.25">
      <c r="A89" s="4" t="s">
        <v>22</v>
      </c>
      <c r="B89" s="3">
        <v>111</v>
      </c>
      <c r="C89" s="12">
        <f>SUM(D89:G89)</f>
        <v>13786</v>
      </c>
      <c r="D89" s="13">
        <v>4242</v>
      </c>
      <c r="E89" s="13">
        <v>5403</v>
      </c>
      <c r="F89" s="13">
        <v>2836</v>
      </c>
      <c r="G89" s="13">
        <v>1305</v>
      </c>
      <c r="H89" s="54">
        <f t="shared" si="21"/>
        <v>0</v>
      </c>
    </row>
    <row r="90" spans="1:12" x14ac:dyDescent="0.25">
      <c r="A90" s="7" t="s">
        <v>23</v>
      </c>
      <c r="B90" s="3">
        <v>112</v>
      </c>
      <c r="C90" s="12">
        <f>SUM(D90:G90)</f>
        <v>4438</v>
      </c>
      <c r="D90" s="13"/>
      <c r="E90" s="13">
        <v>2230</v>
      </c>
      <c r="F90" s="13">
        <v>1507</v>
      </c>
      <c r="G90" s="13">
        <v>701</v>
      </c>
      <c r="H90" s="54">
        <f t="shared" si="21"/>
        <v>0</v>
      </c>
    </row>
    <row r="91" spans="1:12" x14ac:dyDescent="0.25">
      <c r="A91" s="7" t="s">
        <v>5</v>
      </c>
      <c r="B91" s="3">
        <v>113</v>
      </c>
      <c r="C91" s="12">
        <f t="shared" ref="C91:C97" si="25">SUM(D91:G91)</f>
        <v>14311</v>
      </c>
      <c r="D91" s="13">
        <v>5813</v>
      </c>
      <c r="E91" s="13">
        <v>7194</v>
      </c>
      <c r="F91" s="13">
        <v>912</v>
      </c>
      <c r="G91" s="13">
        <v>392</v>
      </c>
      <c r="H91" s="54">
        <f t="shared" si="21"/>
        <v>0</v>
      </c>
    </row>
    <row r="92" spans="1:12" x14ac:dyDescent="0.25">
      <c r="A92" s="7" t="s">
        <v>6</v>
      </c>
      <c r="B92" s="3">
        <v>114</v>
      </c>
      <c r="C92" s="12">
        <f t="shared" si="25"/>
        <v>5872</v>
      </c>
      <c r="D92" s="13">
        <v>2236</v>
      </c>
      <c r="E92" s="13">
        <v>2767</v>
      </c>
      <c r="F92" s="13">
        <v>608</v>
      </c>
      <c r="G92" s="13">
        <v>261</v>
      </c>
      <c r="H92" s="54">
        <f t="shared" si="21"/>
        <v>0</v>
      </c>
    </row>
    <row r="93" spans="1:12" x14ac:dyDescent="0.25">
      <c r="A93" s="5" t="s">
        <v>7</v>
      </c>
      <c r="B93" s="8"/>
      <c r="C93" s="12">
        <f>SUM(C94:C97)</f>
        <v>31361</v>
      </c>
      <c r="D93" s="12">
        <f t="shared" ref="D93:G93" si="26">SUM(D94:D97)</f>
        <v>11179</v>
      </c>
      <c r="E93" s="12">
        <f t="shared" si="26"/>
        <v>13835</v>
      </c>
      <c r="F93" s="12">
        <f t="shared" si="26"/>
        <v>5042</v>
      </c>
      <c r="G93" s="12">
        <f t="shared" si="26"/>
        <v>1305</v>
      </c>
      <c r="H93" s="54">
        <f t="shared" si="21"/>
        <v>0</v>
      </c>
    </row>
    <row r="94" spans="1:12" x14ac:dyDescent="0.25">
      <c r="A94" s="4" t="s">
        <v>8</v>
      </c>
      <c r="B94" s="3">
        <v>121</v>
      </c>
      <c r="C94" s="12">
        <f>SUM(D94:G94)</f>
        <v>3414</v>
      </c>
      <c r="D94" s="13"/>
      <c r="E94" s="13"/>
      <c r="F94" s="13">
        <v>2109</v>
      </c>
      <c r="G94" s="13">
        <v>1305</v>
      </c>
      <c r="H94" s="54">
        <f t="shared" si="21"/>
        <v>0</v>
      </c>
    </row>
    <row r="95" spans="1:12" x14ac:dyDescent="0.25">
      <c r="A95" s="4" t="s">
        <v>9</v>
      </c>
      <c r="B95" s="3">
        <v>122</v>
      </c>
      <c r="C95" s="12">
        <f t="shared" si="25"/>
        <v>14117</v>
      </c>
      <c r="D95" s="13">
        <v>4920</v>
      </c>
      <c r="E95" s="13">
        <v>6264</v>
      </c>
      <c r="F95" s="14">
        <f>933+2000</f>
        <v>2933</v>
      </c>
      <c r="G95" s="14"/>
      <c r="H95" s="54">
        <f t="shared" si="21"/>
        <v>0</v>
      </c>
    </row>
    <row r="96" spans="1:12" x14ac:dyDescent="0.25">
      <c r="A96" s="4" t="s">
        <v>10</v>
      </c>
      <c r="B96" s="3">
        <v>123</v>
      </c>
      <c r="C96" s="12">
        <f t="shared" si="25"/>
        <v>7370</v>
      </c>
      <c r="D96" s="13">
        <v>3242</v>
      </c>
      <c r="E96" s="13">
        <v>4128</v>
      </c>
      <c r="F96" s="14"/>
      <c r="G96" s="14"/>
      <c r="H96" s="54">
        <f t="shared" si="21"/>
        <v>0</v>
      </c>
    </row>
    <row r="97" spans="1:12" x14ac:dyDescent="0.25">
      <c r="A97" s="4" t="s">
        <v>11</v>
      </c>
      <c r="B97" s="3">
        <v>124</v>
      </c>
      <c r="C97" s="12">
        <f t="shared" si="25"/>
        <v>6460</v>
      </c>
      <c r="D97" s="13">
        <v>3017</v>
      </c>
      <c r="E97" s="13">
        <v>3443</v>
      </c>
      <c r="F97" s="13"/>
      <c r="G97" s="13"/>
      <c r="H97" s="54">
        <f t="shared" si="21"/>
        <v>0</v>
      </c>
    </row>
    <row r="98" spans="1:12" x14ac:dyDescent="0.25">
      <c r="A98" s="59" t="s">
        <v>42</v>
      </c>
      <c r="B98" s="59" t="s">
        <v>20</v>
      </c>
      <c r="C98" s="12">
        <f>C104</f>
        <v>13039</v>
      </c>
      <c r="D98" s="12">
        <f t="shared" ref="D98:G98" si="27">D104</f>
        <v>9206</v>
      </c>
      <c r="E98" s="12">
        <f t="shared" si="27"/>
        <v>2045</v>
      </c>
      <c r="F98" s="12">
        <f t="shared" si="27"/>
        <v>822</v>
      </c>
      <c r="G98" s="12">
        <f t="shared" si="27"/>
        <v>966</v>
      </c>
      <c r="H98" s="54" t="s">
        <v>50</v>
      </c>
      <c r="I98" s="9">
        <v>15839</v>
      </c>
      <c r="J98" s="9">
        <v>14791</v>
      </c>
      <c r="K98" s="9">
        <v>106</v>
      </c>
      <c r="L98" s="9">
        <v>942</v>
      </c>
    </row>
    <row r="99" spans="1:12" x14ac:dyDescent="0.25">
      <c r="A99" s="5" t="s">
        <v>21</v>
      </c>
      <c r="B99" s="6"/>
      <c r="C99" s="12"/>
      <c r="D99" s="12"/>
      <c r="E99" s="12"/>
      <c r="F99" s="12"/>
      <c r="G99" s="12"/>
      <c r="H99" s="54">
        <f t="shared" si="21"/>
        <v>0</v>
      </c>
    </row>
    <row r="100" spans="1:12" x14ac:dyDescent="0.25">
      <c r="A100" s="4" t="s">
        <v>22</v>
      </c>
      <c r="B100" s="3">
        <v>111</v>
      </c>
      <c r="C100" s="12">
        <f>SUM(D100:G100)</f>
        <v>11447</v>
      </c>
      <c r="D100" s="32">
        <v>8959</v>
      </c>
      <c r="E100" s="32">
        <v>700</v>
      </c>
      <c r="F100" s="32">
        <v>822</v>
      </c>
      <c r="G100" s="32">
        <v>966</v>
      </c>
      <c r="H100" s="54">
        <f t="shared" si="21"/>
        <v>0</v>
      </c>
    </row>
    <row r="101" spans="1:12" x14ac:dyDescent="0.25">
      <c r="A101" s="7" t="s">
        <v>23</v>
      </c>
      <c r="B101" s="3">
        <v>112</v>
      </c>
      <c r="C101" s="12">
        <f>SUM(D101:G101)</f>
        <v>0</v>
      </c>
      <c r="D101" s="13"/>
      <c r="E101" s="13"/>
      <c r="F101" s="13"/>
      <c r="G101" s="13"/>
      <c r="H101" s="54">
        <f t="shared" si="21"/>
        <v>0</v>
      </c>
    </row>
    <row r="102" spans="1:12" x14ac:dyDescent="0.25">
      <c r="A102" s="7" t="s">
        <v>5</v>
      </c>
      <c r="B102" s="3">
        <v>113</v>
      </c>
      <c r="C102" s="12">
        <f t="shared" ref="C102:C108" si="28">SUM(D102:G102)</f>
        <v>6037</v>
      </c>
      <c r="D102" s="32">
        <v>5202</v>
      </c>
      <c r="E102" s="32">
        <f>270+405</f>
        <v>675</v>
      </c>
      <c r="F102" s="32">
        <v>155</v>
      </c>
      <c r="G102" s="32">
        <v>5</v>
      </c>
      <c r="H102" s="54">
        <f t="shared" si="21"/>
        <v>0</v>
      </c>
    </row>
    <row r="103" spans="1:12" x14ac:dyDescent="0.25">
      <c r="A103" s="7" t="s">
        <v>6</v>
      </c>
      <c r="B103" s="3">
        <v>114</v>
      </c>
      <c r="C103" s="12">
        <f t="shared" si="28"/>
        <v>10856</v>
      </c>
      <c r="D103" s="32">
        <v>9206</v>
      </c>
      <c r="E103" s="32">
        <f>290+500</f>
        <v>790</v>
      </c>
      <c r="F103" s="32">
        <f>F106+530</f>
        <v>804</v>
      </c>
      <c r="G103" s="32">
        <v>56</v>
      </c>
      <c r="H103" s="54">
        <f t="shared" si="21"/>
        <v>0</v>
      </c>
    </row>
    <row r="104" spans="1:12" x14ac:dyDescent="0.25">
      <c r="A104" s="5" t="s">
        <v>7</v>
      </c>
      <c r="B104" s="8"/>
      <c r="C104" s="12">
        <f>SUM(C105:C108)</f>
        <v>13039</v>
      </c>
      <c r="D104" s="12">
        <f t="shared" ref="D104:G104" si="29">SUM(D105:D108)</f>
        <v>9206</v>
      </c>
      <c r="E104" s="12">
        <f t="shared" si="29"/>
        <v>2045</v>
      </c>
      <c r="F104" s="12">
        <f t="shared" si="29"/>
        <v>822</v>
      </c>
      <c r="G104" s="12">
        <f t="shared" si="29"/>
        <v>966</v>
      </c>
      <c r="H104" s="54">
        <f t="shared" si="21"/>
        <v>0</v>
      </c>
    </row>
    <row r="105" spans="1:12" x14ac:dyDescent="0.25">
      <c r="A105" s="4" t="s">
        <v>8</v>
      </c>
      <c r="B105" s="3">
        <v>121</v>
      </c>
      <c r="C105" s="12">
        <f t="shared" si="28"/>
        <v>2575</v>
      </c>
      <c r="D105" s="32">
        <v>361</v>
      </c>
      <c r="E105" s="32">
        <v>700</v>
      </c>
      <c r="F105" s="32">
        <v>548</v>
      </c>
      <c r="G105" s="32">
        <v>966</v>
      </c>
      <c r="H105" s="54">
        <f t="shared" si="21"/>
        <v>0</v>
      </c>
    </row>
    <row r="106" spans="1:12" x14ac:dyDescent="0.25">
      <c r="A106" s="4" t="s">
        <v>9</v>
      </c>
      <c r="B106" s="3">
        <v>122</v>
      </c>
      <c r="C106" s="12">
        <f t="shared" si="28"/>
        <v>1231</v>
      </c>
      <c r="D106" s="32">
        <v>957</v>
      </c>
      <c r="E106" s="32"/>
      <c r="F106" s="58">
        <v>274</v>
      </c>
      <c r="G106" s="58"/>
      <c r="H106" s="54">
        <f t="shared" si="21"/>
        <v>0</v>
      </c>
    </row>
    <row r="107" spans="1:12" x14ac:dyDescent="0.25">
      <c r="A107" s="4" t="s">
        <v>10</v>
      </c>
      <c r="B107" s="3">
        <v>123</v>
      </c>
      <c r="C107" s="12">
        <f t="shared" si="28"/>
        <v>7911</v>
      </c>
      <c r="D107" s="32">
        <v>6566</v>
      </c>
      <c r="E107" s="32">
        <v>1345</v>
      </c>
      <c r="F107" s="58"/>
      <c r="G107" s="58"/>
      <c r="H107" s="54">
        <f t="shared" si="21"/>
        <v>0</v>
      </c>
    </row>
    <row r="108" spans="1:12" x14ac:dyDescent="0.25">
      <c r="A108" s="4" t="s">
        <v>11</v>
      </c>
      <c r="B108" s="3">
        <v>124</v>
      </c>
      <c r="C108" s="12">
        <f t="shared" si="28"/>
        <v>1322</v>
      </c>
      <c r="D108" s="32">
        <v>1322</v>
      </c>
      <c r="E108" s="32"/>
      <c r="F108" s="32"/>
      <c r="G108" s="32"/>
      <c r="H108" s="54">
        <f t="shared" si="21"/>
        <v>0</v>
      </c>
    </row>
    <row r="109" spans="1:12" x14ac:dyDescent="0.25">
      <c r="A109" s="59" t="s">
        <v>43</v>
      </c>
      <c r="B109" s="59" t="s">
        <v>20</v>
      </c>
      <c r="C109" s="12">
        <f>C115</f>
        <v>5371</v>
      </c>
      <c r="D109" s="12">
        <f t="shared" ref="D109:G109" si="30">D115</f>
        <v>3411</v>
      </c>
      <c r="E109" s="12">
        <f t="shared" si="30"/>
        <v>1085</v>
      </c>
      <c r="F109" s="12">
        <f t="shared" si="30"/>
        <v>238</v>
      </c>
      <c r="G109" s="12">
        <f t="shared" si="30"/>
        <v>637</v>
      </c>
      <c r="H109" s="54" t="s">
        <v>50</v>
      </c>
    </row>
    <row r="110" spans="1:12" x14ac:dyDescent="0.25">
      <c r="A110" s="5" t="s">
        <v>21</v>
      </c>
      <c r="B110" s="6"/>
      <c r="C110" s="12"/>
      <c r="D110" s="13"/>
      <c r="E110" s="13"/>
      <c r="F110" s="13"/>
      <c r="G110" s="13"/>
      <c r="H110" s="54">
        <f t="shared" si="21"/>
        <v>0</v>
      </c>
    </row>
    <row r="111" spans="1:12" x14ac:dyDescent="0.25">
      <c r="A111" s="4" t="s">
        <v>22</v>
      </c>
      <c r="B111" s="3">
        <v>111</v>
      </c>
      <c r="C111" s="12">
        <f>SUM(D111:G111)</f>
        <v>5371</v>
      </c>
      <c r="D111" s="43">
        <v>3411</v>
      </c>
      <c r="E111" s="43">
        <v>1085</v>
      </c>
      <c r="F111" s="43">
        <v>238</v>
      </c>
      <c r="G111" s="43">
        <v>637</v>
      </c>
      <c r="H111" s="54">
        <f t="shared" si="21"/>
        <v>0</v>
      </c>
    </row>
    <row r="112" spans="1:12" x14ac:dyDescent="0.25">
      <c r="A112" s="7" t="s">
        <v>23</v>
      </c>
      <c r="B112" s="3">
        <v>112</v>
      </c>
      <c r="C112" s="12">
        <f>SUM(D112:G112)</f>
        <v>0</v>
      </c>
      <c r="D112" s="43">
        <v>0</v>
      </c>
      <c r="E112" s="43">
        <v>0</v>
      </c>
      <c r="F112" s="43">
        <v>0</v>
      </c>
      <c r="G112" s="43">
        <v>0</v>
      </c>
      <c r="H112" s="54">
        <f t="shared" si="21"/>
        <v>0</v>
      </c>
    </row>
    <row r="113" spans="1:12" x14ac:dyDescent="0.25">
      <c r="A113" s="7" t="s">
        <v>5</v>
      </c>
      <c r="B113" s="3">
        <v>113</v>
      </c>
      <c r="C113" s="12">
        <f t="shared" ref="C113:C119" si="31">SUM(D113:G113)</f>
        <v>3291</v>
      </c>
      <c r="D113" s="43">
        <v>2217</v>
      </c>
      <c r="E113" s="43">
        <v>954</v>
      </c>
      <c r="F113" s="43">
        <v>108</v>
      </c>
      <c r="G113" s="43">
        <v>12</v>
      </c>
      <c r="H113" s="54">
        <f t="shared" si="21"/>
        <v>0</v>
      </c>
    </row>
    <row r="114" spans="1:12" x14ac:dyDescent="0.25">
      <c r="A114" s="7" t="s">
        <v>6</v>
      </c>
      <c r="B114" s="3">
        <v>114</v>
      </c>
      <c r="C114" s="12">
        <f t="shared" si="31"/>
        <v>322</v>
      </c>
      <c r="D114" s="43">
        <v>218</v>
      </c>
      <c r="E114" s="43">
        <v>57</v>
      </c>
      <c r="F114" s="43">
        <v>42</v>
      </c>
      <c r="G114" s="43">
        <v>5</v>
      </c>
      <c r="H114" s="54">
        <f t="shared" si="21"/>
        <v>0</v>
      </c>
    </row>
    <row r="115" spans="1:12" x14ac:dyDescent="0.25">
      <c r="A115" s="5" t="s">
        <v>7</v>
      </c>
      <c r="B115" s="8"/>
      <c r="C115" s="12">
        <f>SUM(C116:C119)</f>
        <v>5371</v>
      </c>
      <c r="D115" s="12">
        <f t="shared" ref="D115:G115" si="32">SUM(D116:D119)</f>
        <v>3411</v>
      </c>
      <c r="E115" s="12">
        <f t="shared" si="32"/>
        <v>1085</v>
      </c>
      <c r="F115" s="12">
        <f t="shared" si="32"/>
        <v>238</v>
      </c>
      <c r="G115" s="12">
        <f t="shared" si="32"/>
        <v>637</v>
      </c>
      <c r="H115" s="54">
        <f t="shared" si="21"/>
        <v>0</v>
      </c>
    </row>
    <row r="116" spans="1:12" x14ac:dyDescent="0.25">
      <c r="A116" s="4" t="s">
        <v>8</v>
      </c>
      <c r="B116" s="3">
        <v>121</v>
      </c>
      <c r="C116" s="12">
        <f t="shared" si="31"/>
        <v>1626</v>
      </c>
      <c r="D116" s="33">
        <v>0</v>
      </c>
      <c r="E116" s="33">
        <v>751</v>
      </c>
      <c r="F116" s="33">
        <v>238</v>
      </c>
      <c r="G116" s="33">
        <v>637</v>
      </c>
      <c r="H116" s="54">
        <f t="shared" si="21"/>
        <v>0</v>
      </c>
    </row>
    <row r="117" spans="1:12" x14ac:dyDescent="0.25">
      <c r="A117" s="4" t="s">
        <v>9</v>
      </c>
      <c r="B117" s="3">
        <v>122</v>
      </c>
      <c r="C117" s="12">
        <f t="shared" si="31"/>
        <v>0</v>
      </c>
      <c r="D117" s="43">
        <v>0</v>
      </c>
      <c r="E117" s="43">
        <v>0</v>
      </c>
      <c r="F117" s="43">
        <v>0</v>
      </c>
      <c r="G117" s="43">
        <v>0</v>
      </c>
      <c r="H117" s="54">
        <f t="shared" si="21"/>
        <v>0</v>
      </c>
    </row>
    <row r="118" spans="1:12" x14ac:dyDescent="0.25">
      <c r="A118" s="4" t="s">
        <v>10</v>
      </c>
      <c r="B118" s="3">
        <v>123</v>
      </c>
      <c r="C118" s="12">
        <f t="shared" si="31"/>
        <v>1797</v>
      </c>
      <c r="D118" s="43">
        <v>1463</v>
      </c>
      <c r="E118" s="33">
        <v>334</v>
      </c>
      <c r="F118" s="43">
        <v>0</v>
      </c>
      <c r="G118" s="43">
        <v>0</v>
      </c>
      <c r="H118" s="54">
        <f t="shared" si="21"/>
        <v>0</v>
      </c>
    </row>
    <row r="119" spans="1:12" x14ac:dyDescent="0.25">
      <c r="A119" s="4" t="s">
        <v>11</v>
      </c>
      <c r="B119" s="3">
        <v>124</v>
      </c>
      <c r="C119" s="12">
        <f t="shared" si="31"/>
        <v>1948</v>
      </c>
      <c r="D119" s="33">
        <v>1948</v>
      </c>
      <c r="E119" s="43">
        <v>0</v>
      </c>
      <c r="F119" s="43">
        <v>0</v>
      </c>
      <c r="G119" s="43">
        <v>0</v>
      </c>
      <c r="H119" s="54">
        <f t="shared" si="21"/>
        <v>0</v>
      </c>
    </row>
    <row r="120" spans="1:12" x14ac:dyDescent="0.25">
      <c r="A120" s="59" t="s">
        <v>44</v>
      </c>
      <c r="B120" s="59" t="s">
        <v>20</v>
      </c>
      <c r="C120" s="12">
        <v>15964</v>
      </c>
      <c r="D120" s="12">
        <v>6051</v>
      </c>
      <c r="E120" s="12">
        <v>7416</v>
      </c>
      <c r="F120" s="12">
        <v>2393</v>
      </c>
      <c r="G120" s="12">
        <v>104</v>
      </c>
      <c r="H120" s="54" t="s">
        <v>50</v>
      </c>
      <c r="I120" s="9">
        <v>17013</v>
      </c>
      <c r="J120" s="9">
        <v>13174</v>
      </c>
      <c r="K120" s="9">
        <v>778</v>
      </c>
      <c r="L120" s="9">
        <v>3061</v>
      </c>
    </row>
    <row r="121" spans="1:12" x14ac:dyDescent="0.25">
      <c r="A121" s="5" t="s">
        <v>21</v>
      </c>
      <c r="B121" s="6"/>
      <c r="C121" s="12"/>
      <c r="D121" s="13"/>
      <c r="E121" s="13"/>
      <c r="F121" s="13"/>
      <c r="G121" s="13"/>
      <c r="H121" s="54">
        <f t="shared" si="21"/>
        <v>0</v>
      </c>
    </row>
    <row r="122" spans="1:12" ht="16.5" x14ac:dyDescent="0.25">
      <c r="A122" s="4" t="s">
        <v>22</v>
      </c>
      <c r="B122" s="3">
        <v>111</v>
      </c>
      <c r="C122" s="12">
        <f>SUM(D122:G122)</f>
        <v>9354</v>
      </c>
      <c r="D122" s="44">
        <v>5356</v>
      </c>
      <c r="E122" s="44">
        <v>1597</v>
      </c>
      <c r="F122" s="44">
        <v>2297</v>
      </c>
      <c r="G122" s="44">
        <v>104</v>
      </c>
      <c r="H122" s="54">
        <f t="shared" si="21"/>
        <v>0</v>
      </c>
    </row>
    <row r="123" spans="1:12" ht="16.5" x14ac:dyDescent="0.25">
      <c r="A123" s="7" t="s">
        <v>23</v>
      </c>
      <c r="B123" s="3">
        <v>112</v>
      </c>
      <c r="C123" s="12">
        <f>SUM(D123:G123)</f>
        <v>2144</v>
      </c>
      <c r="D123" s="44">
        <v>579</v>
      </c>
      <c r="E123" s="44">
        <v>472</v>
      </c>
      <c r="F123" s="44">
        <v>1003</v>
      </c>
      <c r="G123" s="44">
        <v>90</v>
      </c>
      <c r="H123" s="54">
        <f t="shared" si="21"/>
        <v>0</v>
      </c>
    </row>
    <row r="124" spans="1:12" ht="16.5" x14ac:dyDescent="0.25">
      <c r="A124" s="7" t="s">
        <v>5</v>
      </c>
      <c r="B124" s="3">
        <v>113</v>
      </c>
      <c r="C124" s="12">
        <f t="shared" ref="C124:C130" si="33">SUM(D124:G124)</f>
        <v>6883</v>
      </c>
      <c r="D124" s="44">
        <v>4107</v>
      </c>
      <c r="E124" s="44">
        <v>2079</v>
      </c>
      <c r="F124" s="44">
        <v>680</v>
      </c>
      <c r="G124" s="44">
        <v>17</v>
      </c>
      <c r="H124" s="54">
        <f t="shared" si="21"/>
        <v>0</v>
      </c>
    </row>
    <row r="125" spans="1:12" ht="16.5" x14ac:dyDescent="0.25">
      <c r="A125" s="7" t="s">
        <v>6</v>
      </c>
      <c r="B125" s="3">
        <v>114</v>
      </c>
      <c r="C125" s="12">
        <f t="shared" si="33"/>
        <v>8464</v>
      </c>
      <c r="D125" s="44">
        <v>5129</v>
      </c>
      <c r="E125" s="44">
        <v>1289</v>
      </c>
      <c r="F125" s="44">
        <v>1965</v>
      </c>
      <c r="G125" s="44">
        <v>81</v>
      </c>
      <c r="H125" s="54">
        <f t="shared" si="21"/>
        <v>0</v>
      </c>
    </row>
    <row r="126" spans="1:12" x14ac:dyDescent="0.25">
      <c r="A126" s="5" t="s">
        <v>7</v>
      </c>
      <c r="B126" s="8"/>
      <c r="C126" s="12">
        <f>SUM(C127:C130)</f>
        <v>15964</v>
      </c>
      <c r="D126" s="12">
        <f t="shared" ref="D126:G126" si="34">SUM(D127:D130)</f>
        <v>6051</v>
      </c>
      <c r="E126" s="12">
        <f t="shared" si="34"/>
        <v>7416</v>
      </c>
      <c r="F126" s="12">
        <f t="shared" si="34"/>
        <v>2393</v>
      </c>
      <c r="G126" s="12">
        <f t="shared" si="34"/>
        <v>104</v>
      </c>
      <c r="H126" s="54">
        <f t="shared" si="21"/>
        <v>0</v>
      </c>
    </row>
    <row r="127" spans="1:12" ht="16.5" x14ac:dyDescent="0.25">
      <c r="A127" s="4" t="s">
        <v>8</v>
      </c>
      <c r="B127" s="3">
        <v>121</v>
      </c>
      <c r="C127" s="12">
        <f t="shared" si="33"/>
        <v>5732</v>
      </c>
      <c r="D127" s="44">
        <v>642</v>
      </c>
      <c r="E127" s="44">
        <v>2926</v>
      </c>
      <c r="F127" s="44">
        <v>2060</v>
      </c>
      <c r="G127" s="44">
        <v>104</v>
      </c>
      <c r="H127" s="54">
        <f t="shared" si="21"/>
        <v>0</v>
      </c>
    </row>
    <row r="128" spans="1:12" ht="16.5" x14ac:dyDescent="0.25">
      <c r="A128" s="4" t="s">
        <v>9</v>
      </c>
      <c r="B128" s="3">
        <v>122</v>
      </c>
      <c r="C128" s="12">
        <f t="shared" si="33"/>
        <v>4384</v>
      </c>
      <c r="D128" s="44">
        <v>56</v>
      </c>
      <c r="E128" s="44">
        <v>3995</v>
      </c>
      <c r="F128" s="44">
        <v>333</v>
      </c>
      <c r="G128" s="44"/>
      <c r="H128" s="54">
        <f t="shared" si="21"/>
        <v>0</v>
      </c>
    </row>
    <row r="129" spans="1:12" ht="16.5" x14ac:dyDescent="0.25">
      <c r="A129" s="4" t="s">
        <v>10</v>
      </c>
      <c r="B129" s="3">
        <v>123</v>
      </c>
      <c r="C129" s="12">
        <f t="shared" si="33"/>
        <v>3574</v>
      </c>
      <c r="D129" s="44">
        <v>3079</v>
      </c>
      <c r="E129" s="44">
        <v>495</v>
      </c>
      <c r="F129" s="44"/>
      <c r="G129" s="44"/>
      <c r="H129" s="54">
        <f t="shared" si="21"/>
        <v>0</v>
      </c>
    </row>
    <row r="130" spans="1:12" ht="16.5" x14ac:dyDescent="0.25">
      <c r="A130" s="4" t="s">
        <v>11</v>
      </c>
      <c r="B130" s="3">
        <v>124</v>
      </c>
      <c r="C130" s="12">
        <f t="shared" si="33"/>
        <v>2274</v>
      </c>
      <c r="D130" s="44">
        <v>2274</v>
      </c>
      <c r="E130" s="44"/>
      <c r="F130" s="44"/>
      <c r="G130" s="44"/>
      <c r="H130" s="54">
        <f t="shared" si="21"/>
        <v>0</v>
      </c>
    </row>
    <row r="131" spans="1:12" x14ac:dyDescent="0.25">
      <c r="A131" s="59" t="s">
        <v>45</v>
      </c>
      <c r="B131" s="59" t="s">
        <v>20</v>
      </c>
      <c r="C131" s="12">
        <v>42523</v>
      </c>
      <c r="D131" s="12">
        <v>8313.2999999999993</v>
      </c>
      <c r="E131" s="12">
        <v>19397.699999999997</v>
      </c>
      <c r="F131" s="12">
        <v>9672</v>
      </c>
      <c r="G131" s="12">
        <v>5140</v>
      </c>
      <c r="H131" s="54" t="s">
        <v>50</v>
      </c>
      <c r="I131" s="9">
        <v>42545</v>
      </c>
      <c r="J131" s="9">
        <v>24347</v>
      </c>
      <c r="K131" s="9">
        <v>3532</v>
      </c>
      <c r="L131" s="9">
        <v>14666</v>
      </c>
    </row>
    <row r="132" spans="1:12" x14ac:dyDescent="0.25">
      <c r="A132" s="5" t="s">
        <v>21</v>
      </c>
      <c r="B132" s="6"/>
      <c r="C132" s="12"/>
      <c r="D132" s="12"/>
      <c r="E132" s="12"/>
      <c r="F132" s="12"/>
      <c r="G132" s="12"/>
      <c r="H132" s="54">
        <f t="shared" si="21"/>
        <v>0</v>
      </c>
    </row>
    <row r="133" spans="1:12" x14ac:dyDescent="0.25">
      <c r="A133" s="4" t="s">
        <v>22</v>
      </c>
      <c r="B133" s="3">
        <v>111</v>
      </c>
      <c r="C133" s="13">
        <f>SUM(D133:G133)</f>
        <v>19535</v>
      </c>
      <c r="D133" s="45">
        <v>3885.8999999999996</v>
      </c>
      <c r="E133" s="45">
        <v>9067.0999999999985</v>
      </c>
      <c r="F133" s="46">
        <v>5591</v>
      </c>
      <c r="G133" s="46">
        <v>991</v>
      </c>
      <c r="H133" s="54">
        <f t="shared" si="21"/>
        <v>1.8189894035458565E-12</v>
      </c>
    </row>
    <row r="134" spans="1:12" x14ac:dyDescent="0.25">
      <c r="A134" s="7" t="s">
        <v>23</v>
      </c>
      <c r="B134" s="3">
        <v>112</v>
      </c>
      <c r="C134" s="13">
        <f t="shared" ref="C134:C136" si="35">SUM(D134:G134)</f>
        <v>23865</v>
      </c>
      <c r="D134" s="45">
        <v>2783.4</v>
      </c>
      <c r="E134" s="45">
        <v>6494.5999999999995</v>
      </c>
      <c r="F134" s="46">
        <v>7816</v>
      </c>
      <c r="G134" s="46">
        <v>6771</v>
      </c>
      <c r="H134" s="54">
        <f t="shared" si="21"/>
        <v>0</v>
      </c>
    </row>
    <row r="135" spans="1:12" x14ac:dyDescent="0.25">
      <c r="A135" s="7" t="s">
        <v>5</v>
      </c>
      <c r="B135" s="3">
        <v>113</v>
      </c>
      <c r="C135" s="13">
        <f t="shared" si="35"/>
        <v>15584</v>
      </c>
      <c r="D135" s="45">
        <v>3059.1</v>
      </c>
      <c r="E135" s="45">
        <v>7137.9</v>
      </c>
      <c r="F135" s="46">
        <v>3152</v>
      </c>
      <c r="G135" s="46">
        <v>2235</v>
      </c>
      <c r="H135" s="54">
        <f t="shared" si="21"/>
        <v>0</v>
      </c>
    </row>
    <row r="136" spans="1:12" x14ac:dyDescent="0.25">
      <c r="A136" s="7" t="s">
        <v>6</v>
      </c>
      <c r="B136" s="3">
        <v>114</v>
      </c>
      <c r="C136" s="13">
        <f t="shared" si="35"/>
        <v>16198</v>
      </c>
      <c r="D136" s="47">
        <v>3435.6</v>
      </c>
      <c r="E136" s="47">
        <v>8016.4</v>
      </c>
      <c r="F136" s="46">
        <v>2702</v>
      </c>
      <c r="G136" s="46">
        <v>2044</v>
      </c>
      <c r="H136" s="54">
        <f t="shared" si="21"/>
        <v>0</v>
      </c>
    </row>
    <row r="137" spans="1:12" x14ac:dyDescent="0.25">
      <c r="A137" s="5" t="s">
        <v>7</v>
      </c>
      <c r="B137" s="8"/>
      <c r="C137" s="12">
        <f>SUM(C138:C141)</f>
        <v>42523</v>
      </c>
      <c r="D137" s="12">
        <f t="shared" ref="D137:G137" si="36">SUM(D138:D141)</f>
        <v>8313.2999999999993</v>
      </c>
      <c r="E137" s="12">
        <f t="shared" si="36"/>
        <v>19397.699999999997</v>
      </c>
      <c r="F137" s="12">
        <f t="shared" si="36"/>
        <v>9672</v>
      </c>
      <c r="G137" s="12">
        <f t="shared" si="36"/>
        <v>5140</v>
      </c>
      <c r="H137" s="54">
        <f t="shared" si="21"/>
        <v>0</v>
      </c>
    </row>
    <row r="138" spans="1:12" x14ac:dyDescent="0.25">
      <c r="A138" s="4" t="s">
        <v>8</v>
      </c>
      <c r="B138" s="3">
        <v>121</v>
      </c>
      <c r="C138" s="13">
        <f>SUM(D138:G138)</f>
        <v>18535</v>
      </c>
      <c r="D138" s="48">
        <v>1688.1</v>
      </c>
      <c r="E138" s="48">
        <v>3938.8999999999996</v>
      </c>
      <c r="F138" s="34">
        <v>7768</v>
      </c>
      <c r="G138" s="34">
        <v>5140</v>
      </c>
      <c r="H138" s="54">
        <f t="shared" si="21"/>
        <v>0</v>
      </c>
    </row>
    <row r="139" spans="1:12" x14ac:dyDescent="0.25">
      <c r="A139" s="4" t="s">
        <v>9</v>
      </c>
      <c r="B139" s="3">
        <v>122</v>
      </c>
      <c r="C139" s="13">
        <f t="shared" ref="C139:C141" si="37">SUM(D139:G139)</f>
        <v>13873</v>
      </c>
      <c r="D139" s="48">
        <v>3629.1</v>
      </c>
      <c r="E139" s="48">
        <v>8467.9</v>
      </c>
      <c r="F139" s="34">
        <v>1776</v>
      </c>
      <c r="G139" s="34">
        <v>0</v>
      </c>
      <c r="H139" s="54">
        <f t="shared" ref="H139:H174" si="38">C139-D139-E139-F139-G139</f>
        <v>0</v>
      </c>
    </row>
    <row r="140" spans="1:12" x14ac:dyDescent="0.25">
      <c r="A140" s="4" t="s">
        <v>10</v>
      </c>
      <c r="B140" s="3">
        <v>123</v>
      </c>
      <c r="C140" s="13">
        <f t="shared" si="37"/>
        <v>1705</v>
      </c>
      <c r="D140" s="48">
        <v>511.5</v>
      </c>
      <c r="E140" s="48">
        <v>1193.5</v>
      </c>
      <c r="F140" s="34">
        <v>0</v>
      </c>
      <c r="G140" s="34">
        <v>0</v>
      </c>
      <c r="H140" s="54">
        <f t="shared" si="38"/>
        <v>0</v>
      </c>
    </row>
    <row r="141" spans="1:12" x14ac:dyDescent="0.25">
      <c r="A141" s="4" t="s">
        <v>11</v>
      </c>
      <c r="B141" s="3">
        <v>124</v>
      </c>
      <c r="C141" s="13">
        <f t="shared" si="37"/>
        <v>8410</v>
      </c>
      <c r="D141" s="48">
        <v>2484.6</v>
      </c>
      <c r="E141" s="48">
        <v>5797.4</v>
      </c>
      <c r="F141" s="34">
        <v>128</v>
      </c>
      <c r="G141" s="34">
        <v>0</v>
      </c>
      <c r="H141" s="54">
        <f t="shared" si="38"/>
        <v>0</v>
      </c>
    </row>
    <row r="142" spans="1:12" x14ac:dyDescent="0.25">
      <c r="A142" s="59" t="s">
        <v>46</v>
      </c>
      <c r="B142" s="59" t="s">
        <v>20</v>
      </c>
      <c r="C142" s="12">
        <f>C148</f>
        <v>7428</v>
      </c>
      <c r="D142" s="12">
        <f t="shared" ref="D142:G142" si="39">D148</f>
        <v>2051</v>
      </c>
      <c r="E142" s="12">
        <f t="shared" si="39"/>
        <v>4538</v>
      </c>
      <c r="F142" s="12">
        <f t="shared" si="39"/>
        <v>256</v>
      </c>
      <c r="G142" s="12">
        <f t="shared" si="39"/>
        <v>583</v>
      </c>
      <c r="H142" s="54" t="s">
        <v>50</v>
      </c>
      <c r="I142" s="9">
        <v>7947</v>
      </c>
      <c r="J142" s="9">
        <v>7374</v>
      </c>
      <c r="K142" s="9">
        <v>0</v>
      </c>
      <c r="L142" s="9">
        <v>573</v>
      </c>
    </row>
    <row r="143" spans="1:12" x14ac:dyDescent="0.25">
      <c r="A143" s="5" t="s">
        <v>21</v>
      </c>
      <c r="B143" s="6"/>
      <c r="C143" s="12"/>
      <c r="D143" s="13"/>
      <c r="E143" s="13"/>
      <c r="F143" s="13"/>
      <c r="G143" s="13"/>
      <c r="H143" s="54">
        <f t="shared" si="38"/>
        <v>0</v>
      </c>
    </row>
    <row r="144" spans="1:12" x14ac:dyDescent="0.25">
      <c r="A144" s="4" t="s">
        <v>22</v>
      </c>
      <c r="B144" s="3">
        <v>111</v>
      </c>
      <c r="C144" s="12">
        <f>SUM(D144:G144)</f>
        <v>7428</v>
      </c>
      <c r="D144" s="58">
        <v>2051</v>
      </c>
      <c r="E144" s="58">
        <v>4538</v>
      </c>
      <c r="F144" s="58">
        <v>256</v>
      </c>
      <c r="G144" s="58">
        <v>583</v>
      </c>
      <c r="H144" s="54">
        <f t="shared" si="38"/>
        <v>0</v>
      </c>
    </row>
    <row r="145" spans="1:9" x14ac:dyDescent="0.25">
      <c r="A145" s="7" t="s">
        <v>23</v>
      </c>
      <c r="B145" s="3">
        <v>112</v>
      </c>
      <c r="C145" s="12">
        <f>SUM(D145:G145)</f>
        <v>0</v>
      </c>
      <c r="D145" s="58">
        <v>0</v>
      </c>
      <c r="E145" s="58">
        <v>0</v>
      </c>
      <c r="F145" s="58">
        <v>0</v>
      </c>
      <c r="G145" s="58">
        <v>0</v>
      </c>
      <c r="H145" s="54">
        <f t="shared" si="38"/>
        <v>0</v>
      </c>
    </row>
    <row r="146" spans="1:9" x14ac:dyDescent="0.25">
      <c r="A146" s="7" t="s">
        <v>5</v>
      </c>
      <c r="B146" s="3">
        <v>113</v>
      </c>
      <c r="C146" s="12">
        <f>SUM(D146:G146)</f>
        <v>2975</v>
      </c>
      <c r="D146" s="58">
        <v>1307</v>
      </c>
      <c r="E146" s="58">
        <v>1597</v>
      </c>
      <c r="F146" s="58">
        <v>71</v>
      </c>
      <c r="G146" s="58">
        <v>0</v>
      </c>
      <c r="H146" s="54">
        <f t="shared" si="38"/>
        <v>0</v>
      </c>
    </row>
    <row r="147" spans="1:9" x14ac:dyDescent="0.25">
      <c r="A147" s="7" t="s">
        <v>6</v>
      </c>
      <c r="B147" s="3">
        <v>114</v>
      </c>
      <c r="C147" s="12">
        <f t="shared" ref="C147:C152" si="40">SUM(D147:G147)</f>
        <v>3034</v>
      </c>
      <c r="D147" s="58">
        <v>1300</v>
      </c>
      <c r="E147" s="58">
        <v>1578</v>
      </c>
      <c r="F147" s="58">
        <v>156</v>
      </c>
      <c r="G147" s="58">
        <v>0</v>
      </c>
      <c r="H147" s="54">
        <f t="shared" si="38"/>
        <v>0</v>
      </c>
    </row>
    <row r="148" spans="1:9" x14ac:dyDescent="0.25">
      <c r="A148" s="5" t="s">
        <v>7</v>
      </c>
      <c r="B148" s="8"/>
      <c r="C148" s="12">
        <f>SUM(C149:C152)</f>
        <v>7428</v>
      </c>
      <c r="D148" s="12">
        <f>SUM(D149:D152)</f>
        <v>2051</v>
      </c>
      <c r="E148" s="12">
        <f t="shared" ref="E148:G148" si="41">SUM(E149:E152)</f>
        <v>4538</v>
      </c>
      <c r="F148" s="12">
        <f t="shared" si="41"/>
        <v>256</v>
      </c>
      <c r="G148" s="12">
        <f t="shared" si="41"/>
        <v>583</v>
      </c>
      <c r="H148" s="54">
        <f t="shared" si="38"/>
        <v>0</v>
      </c>
    </row>
    <row r="149" spans="1:9" x14ac:dyDescent="0.25">
      <c r="A149" s="4" t="s">
        <v>8</v>
      </c>
      <c r="B149" s="3">
        <v>121</v>
      </c>
      <c r="C149" s="12">
        <f>SUM(D149:G149)</f>
        <v>839</v>
      </c>
      <c r="D149" s="58">
        <v>0</v>
      </c>
      <c r="E149" s="58">
        <v>0</v>
      </c>
      <c r="F149" s="58">
        <v>256</v>
      </c>
      <c r="G149" s="58">
        <v>583</v>
      </c>
      <c r="H149" s="54">
        <f t="shared" si="38"/>
        <v>0</v>
      </c>
    </row>
    <row r="150" spans="1:9" x14ac:dyDescent="0.25">
      <c r="A150" s="4" t="s">
        <v>9</v>
      </c>
      <c r="B150" s="3">
        <v>122</v>
      </c>
      <c r="C150" s="12">
        <f t="shared" si="40"/>
        <v>0</v>
      </c>
      <c r="D150" s="58">
        <v>0</v>
      </c>
      <c r="E150" s="58">
        <v>0</v>
      </c>
      <c r="F150" s="58">
        <v>0</v>
      </c>
      <c r="G150" s="58">
        <v>0</v>
      </c>
      <c r="H150" s="54">
        <f t="shared" si="38"/>
        <v>0</v>
      </c>
    </row>
    <row r="151" spans="1:9" x14ac:dyDescent="0.25">
      <c r="A151" s="4" t="s">
        <v>10</v>
      </c>
      <c r="B151" s="3">
        <v>123</v>
      </c>
      <c r="C151" s="12">
        <f t="shared" si="40"/>
        <v>4219</v>
      </c>
      <c r="D151" s="58">
        <v>1151</v>
      </c>
      <c r="E151" s="58">
        <v>3068</v>
      </c>
      <c r="F151" s="58">
        <v>0</v>
      </c>
      <c r="G151" s="58">
        <v>0</v>
      </c>
      <c r="H151" s="54">
        <f t="shared" si="38"/>
        <v>0</v>
      </c>
    </row>
    <row r="152" spans="1:9" x14ac:dyDescent="0.25">
      <c r="A152" s="4" t="s">
        <v>11</v>
      </c>
      <c r="B152" s="3">
        <v>124</v>
      </c>
      <c r="C152" s="12">
        <f t="shared" si="40"/>
        <v>2370</v>
      </c>
      <c r="D152" s="58">
        <v>900</v>
      </c>
      <c r="E152" s="58">
        <v>1470</v>
      </c>
      <c r="F152" s="58">
        <v>0</v>
      </c>
      <c r="G152" s="58">
        <v>0</v>
      </c>
      <c r="H152" s="54">
        <f t="shared" si="38"/>
        <v>0</v>
      </c>
    </row>
    <row r="153" spans="1:9" x14ac:dyDescent="0.25">
      <c r="A153" s="59" t="s">
        <v>47</v>
      </c>
      <c r="B153" s="59" t="s">
        <v>20</v>
      </c>
      <c r="C153" s="12">
        <f>C159</f>
        <v>22516</v>
      </c>
      <c r="D153" s="12">
        <f t="shared" ref="D153:G153" si="42">D159</f>
        <v>10848</v>
      </c>
      <c r="E153" s="12">
        <f t="shared" si="42"/>
        <v>6046</v>
      </c>
      <c r="F153" s="12">
        <f t="shared" si="42"/>
        <v>3649</v>
      </c>
      <c r="G153" s="12">
        <f t="shared" si="42"/>
        <v>1973</v>
      </c>
      <c r="H153" s="54" t="s">
        <v>50</v>
      </c>
    </row>
    <row r="154" spans="1:9" x14ac:dyDescent="0.25">
      <c r="A154" s="5" t="s">
        <v>21</v>
      </c>
      <c r="B154" s="6"/>
      <c r="C154" s="12"/>
      <c r="D154" s="12"/>
      <c r="E154" s="12"/>
      <c r="F154" s="12"/>
      <c r="G154" s="12"/>
      <c r="H154" s="54">
        <f t="shared" si="38"/>
        <v>0</v>
      </c>
    </row>
    <row r="155" spans="1:9" x14ac:dyDescent="0.25">
      <c r="A155" s="4" t="s">
        <v>22</v>
      </c>
      <c r="B155" s="3">
        <v>111</v>
      </c>
      <c r="C155" s="12">
        <f>SUM(D155:G155)</f>
        <v>30516</v>
      </c>
      <c r="D155" s="49">
        <v>18848</v>
      </c>
      <c r="E155" s="49">
        <v>6046</v>
      </c>
      <c r="F155" s="49">
        <v>3649</v>
      </c>
      <c r="G155" s="49">
        <v>1973</v>
      </c>
      <c r="H155" s="54">
        <f t="shared" si="38"/>
        <v>0</v>
      </c>
    </row>
    <row r="156" spans="1:9" x14ac:dyDescent="0.25">
      <c r="A156" s="7" t="s">
        <v>23</v>
      </c>
      <c r="B156" s="3">
        <v>112</v>
      </c>
      <c r="C156" s="12">
        <f>SUM(D156:G156)</f>
        <v>0</v>
      </c>
      <c r="D156" s="49"/>
      <c r="E156" s="49"/>
      <c r="F156" s="49"/>
      <c r="G156" s="49"/>
      <c r="H156" s="54">
        <f t="shared" si="38"/>
        <v>0</v>
      </c>
    </row>
    <row r="157" spans="1:9" x14ac:dyDescent="0.25">
      <c r="A157" s="7" t="s">
        <v>5</v>
      </c>
      <c r="B157" s="3">
        <v>113</v>
      </c>
      <c r="C157" s="12">
        <f t="shared" ref="C157:C163" si="43">SUM(D157:G157)</f>
        <v>15233</v>
      </c>
      <c r="D157" s="49">
        <v>11664</v>
      </c>
      <c r="E157" s="49">
        <v>1409</v>
      </c>
      <c r="F157" s="49">
        <v>1470</v>
      </c>
      <c r="G157" s="49">
        <v>690</v>
      </c>
      <c r="H157" s="54">
        <f t="shared" si="38"/>
        <v>0</v>
      </c>
    </row>
    <row r="158" spans="1:9" x14ac:dyDescent="0.25">
      <c r="A158" s="7" t="s">
        <v>6</v>
      </c>
      <c r="B158" s="3">
        <v>114</v>
      </c>
      <c r="C158" s="12">
        <f t="shared" si="43"/>
        <v>13793</v>
      </c>
      <c r="D158" s="49">
        <v>8898</v>
      </c>
      <c r="E158" s="49">
        <v>3025</v>
      </c>
      <c r="F158" s="49">
        <v>1090</v>
      </c>
      <c r="G158" s="49">
        <v>780</v>
      </c>
      <c r="H158" s="54">
        <f t="shared" si="38"/>
        <v>0</v>
      </c>
    </row>
    <row r="159" spans="1:9" x14ac:dyDescent="0.25">
      <c r="A159" s="5" t="s">
        <v>7</v>
      </c>
      <c r="B159" s="8"/>
      <c r="C159" s="12">
        <f>SUM(C160:C163)</f>
        <v>22516</v>
      </c>
      <c r="D159" s="12">
        <f t="shared" ref="D159:G159" si="44">SUM(D160:D163)</f>
        <v>10848</v>
      </c>
      <c r="E159" s="12">
        <f t="shared" si="44"/>
        <v>6046</v>
      </c>
      <c r="F159" s="12">
        <f t="shared" si="44"/>
        <v>3649</v>
      </c>
      <c r="G159" s="12">
        <f t="shared" si="44"/>
        <v>1973</v>
      </c>
      <c r="H159" s="54">
        <f t="shared" si="38"/>
        <v>0</v>
      </c>
      <c r="I159" s="55">
        <f>+D159-10848</f>
        <v>0</v>
      </c>
    </row>
    <row r="160" spans="1:9" x14ac:dyDescent="0.25">
      <c r="A160" s="4" t="s">
        <v>8</v>
      </c>
      <c r="B160" s="3">
        <v>121</v>
      </c>
      <c r="C160" s="12">
        <f t="shared" si="43"/>
        <v>3690</v>
      </c>
      <c r="D160" s="58">
        <v>503</v>
      </c>
      <c r="E160" s="58">
        <v>1694</v>
      </c>
      <c r="F160" s="58">
        <v>809</v>
      </c>
      <c r="G160" s="58">
        <v>684</v>
      </c>
      <c r="H160" s="54">
        <f t="shared" si="38"/>
        <v>0</v>
      </c>
    </row>
    <row r="161" spans="1:12" x14ac:dyDescent="0.25">
      <c r="A161" s="4" t="s">
        <v>9</v>
      </c>
      <c r="B161" s="3">
        <v>122</v>
      </c>
      <c r="C161" s="12">
        <f t="shared" si="43"/>
        <v>1727</v>
      </c>
      <c r="D161" s="58">
        <v>690</v>
      </c>
      <c r="E161" s="58">
        <v>220</v>
      </c>
      <c r="F161" s="58">
        <v>817</v>
      </c>
      <c r="G161" s="58"/>
      <c r="H161" s="54">
        <f t="shared" si="38"/>
        <v>0</v>
      </c>
    </row>
    <row r="162" spans="1:12" x14ac:dyDescent="0.25">
      <c r="A162" s="4" t="s">
        <v>10</v>
      </c>
      <c r="B162" s="3">
        <v>123</v>
      </c>
      <c r="C162" s="12">
        <f t="shared" si="43"/>
        <v>2754</v>
      </c>
      <c r="D162" s="58">
        <v>2429</v>
      </c>
      <c r="E162" s="58">
        <v>325</v>
      </c>
      <c r="F162" s="58"/>
      <c r="G162" s="58"/>
      <c r="H162" s="54">
        <f t="shared" si="38"/>
        <v>0</v>
      </c>
    </row>
    <row r="163" spans="1:12" x14ac:dyDescent="0.25">
      <c r="A163" s="4" t="s">
        <v>11</v>
      </c>
      <c r="B163" s="3">
        <v>124</v>
      </c>
      <c r="C163" s="12">
        <f t="shared" si="43"/>
        <v>14345</v>
      </c>
      <c r="D163" s="58">
        <f>15226-8000</f>
        <v>7226</v>
      </c>
      <c r="E163" s="58">
        <v>3807</v>
      </c>
      <c r="F163" s="58">
        <v>2023</v>
      </c>
      <c r="G163" s="58">
        <v>1289</v>
      </c>
      <c r="H163" s="54">
        <f t="shared" si="38"/>
        <v>0</v>
      </c>
    </row>
    <row r="164" spans="1:12" x14ac:dyDescent="0.25">
      <c r="A164" s="59" t="s">
        <v>48</v>
      </c>
      <c r="B164" s="59" t="s">
        <v>20</v>
      </c>
      <c r="C164" s="12">
        <f>C170</f>
        <v>8170</v>
      </c>
      <c r="D164" s="12">
        <f t="shared" ref="D164:G164" si="45">D170</f>
        <v>3332</v>
      </c>
      <c r="E164" s="12">
        <f t="shared" si="45"/>
        <v>2687</v>
      </c>
      <c r="F164" s="12">
        <f t="shared" si="45"/>
        <v>1626</v>
      </c>
      <c r="G164" s="12">
        <f t="shared" si="45"/>
        <v>525</v>
      </c>
      <c r="H164" s="54">
        <f t="shared" si="38"/>
        <v>0</v>
      </c>
      <c r="I164" s="9">
        <v>13681</v>
      </c>
      <c r="J164" s="9">
        <v>11241</v>
      </c>
      <c r="K164" s="9">
        <v>416</v>
      </c>
      <c r="L164" s="9">
        <v>2024</v>
      </c>
    </row>
    <row r="165" spans="1:12" x14ac:dyDescent="0.25">
      <c r="A165" s="5" t="s">
        <v>21</v>
      </c>
      <c r="B165" s="6"/>
      <c r="C165" s="12"/>
      <c r="D165" s="12"/>
      <c r="E165" s="12"/>
      <c r="F165" s="12"/>
      <c r="G165" s="12"/>
      <c r="H165" s="54">
        <f t="shared" si="38"/>
        <v>0</v>
      </c>
    </row>
    <row r="166" spans="1:12" x14ac:dyDescent="0.25">
      <c r="A166" s="4" t="s">
        <v>22</v>
      </c>
      <c r="B166" s="3">
        <v>111</v>
      </c>
      <c r="C166" s="12">
        <f>SUM(D166:G166)</f>
        <v>4235</v>
      </c>
      <c r="D166" s="32">
        <v>3266</v>
      </c>
      <c r="E166" s="32"/>
      <c r="F166" s="32">
        <v>538</v>
      </c>
      <c r="G166" s="32">
        <v>431</v>
      </c>
      <c r="H166" s="54">
        <f t="shared" si="38"/>
        <v>0</v>
      </c>
    </row>
    <row r="167" spans="1:12" x14ac:dyDescent="0.25">
      <c r="A167" s="7" t="s">
        <v>23</v>
      </c>
      <c r="B167" s="3">
        <v>112</v>
      </c>
      <c r="C167" s="12">
        <f>SUM(D167:G167)</f>
        <v>848</v>
      </c>
      <c r="D167" s="32"/>
      <c r="E167" s="32"/>
      <c r="F167" s="32">
        <v>754</v>
      </c>
      <c r="G167" s="32">
        <v>94</v>
      </c>
      <c r="H167" s="54">
        <f t="shared" si="38"/>
        <v>0</v>
      </c>
    </row>
    <row r="168" spans="1:12" x14ac:dyDescent="0.25">
      <c r="A168" s="7" t="s">
        <v>5</v>
      </c>
      <c r="B168" s="3">
        <v>113</v>
      </c>
      <c r="C168" s="12">
        <f t="shared" ref="C168:C174" si="46">SUM(D168:G168)</f>
        <v>2226</v>
      </c>
      <c r="D168" s="32"/>
      <c r="E168" s="32">
        <f>1628+12</f>
        <v>1640</v>
      </c>
      <c r="F168" s="32">
        <v>314</v>
      </c>
      <c r="G168" s="32">
        <v>272</v>
      </c>
      <c r="H168" s="54">
        <f t="shared" si="38"/>
        <v>0</v>
      </c>
      <c r="I168" s="55">
        <f>+C168-2226</f>
        <v>0</v>
      </c>
    </row>
    <row r="169" spans="1:12" x14ac:dyDescent="0.25">
      <c r="A169" s="7" t="s">
        <v>6</v>
      </c>
      <c r="B169" s="3">
        <v>114</v>
      </c>
      <c r="C169" s="12">
        <f t="shared" si="46"/>
        <v>2987</v>
      </c>
      <c r="D169" s="32">
        <v>2562</v>
      </c>
      <c r="E169" s="32"/>
      <c r="F169" s="32">
        <v>4</v>
      </c>
      <c r="G169" s="32">
        <v>421</v>
      </c>
      <c r="H169" s="54">
        <f t="shared" si="38"/>
        <v>0</v>
      </c>
    </row>
    <row r="170" spans="1:12" x14ac:dyDescent="0.25">
      <c r="A170" s="5" t="s">
        <v>7</v>
      </c>
      <c r="B170" s="8"/>
      <c r="C170" s="12">
        <f>SUM(C171:C174)</f>
        <v>8170</v>
      </c>
      <c r="D170" s="12">
        <f t="shared" ref="D170:G170" si="47">SUM(D171:D174)</f>
        <v>3332</v>
      </c>
      <c r="E170" s="12">
        <f t="shared" si="47"/>
        <v>2687</v>
      </c>
      <c r="F170" s="12">
        <f t="shared" si="47"/>
        <v>1626</v>
      </c>
      <c r="G170" s="12">
        <f t="shared" si="47"/>
        <v>525</v>
      </c>
      <c r="H170" s="54">
        <f t="shared" si="38"/>
        <v>0</v>
      </c>
    </row>
    <row r="171" spans="1:12" x14ac:dyDescent="0.25">
      <c r="A171" s="4" t="s">
        <v>8</v>
      </c>
      <c r="B171" s="3">
        <v>121</v>
      </c>
      <c r="C171" s="12">
        <f t="shared" si="46"/>
        <v>1817</v>
      </c>
      <c r="D171" s="58"/>
      <c r="E171" s="58"/>
      <c r="F171" s="58">
        <v>1292</v>
      </c>
      <c r="G171" s="58">
        <v>525</v>
      </c>
      <c r="H171" s="54">
        <f t="shared" si="38"/>
        <v>0</v>
      </c>
    </row>
    <row r="172" spans="1:12" x14ac:dyDescent="0.25">
      <c r="A172" s="4" t="s">
        <v>9</v>
      </c>
      <c r="B172" s="3">
        <v>122</v>
      </c>
      <c r="C172" s="12">
        <f t="shared" si="46"/>
        <v>400</v>
      </c>
      <c r="D172" s="58">
        <v>66</v>
      </c>
      <c r="E172" s="58"/>
      <c r="F172" s="58">
        <v>334</v>
      </c>
      <c r="G172" s="58"/>
      <c r="H172" s="54">
        <f t="shared" si="38"/>
        <v>0</v>
      </c>
      <c r="I172" s="9">
        <f>400-384</f>
        <v>16</v>
      </c>
    </row>
    <row r="173" spans="1:12" x14ac:dyDescent="0.25">
      <c r="A173" s="4" t="s">
        <v>10</v>
      </c>
      <c r="B173" s="3">
        <v>123</v>
      </c>
      <c r="C173" s="12">
        <f t="shared" si="46"/>
        <v>3266</v>
      </c>
      <c r="D173" s="58">
        <v>3266</v>
      </c>
      <c r="E173" s="58"/>
      <c r="F173" s="58"/>
      <c r="G173" s="58"/>
      <c r="H173" s="54">
        <f t="shared" si="38"/>
        <v>0</v>
      </c>
    </row>
    <row r="174" spans="1:12" x14ac:dyDescent="0.25">
      <c r="A174" s="4" t="s">
        <v>11</v>
      </c>
      <c r="B174" s="3">
        <v>124</v>
      </c>
      <c r="C174" s="12">
        <f t="shared" si="46"/>
        <v>2687</v>
      </c>
      <c r="D174" s="58"/>
      <c r="E174" s="58">
        <v>2687</v>
      </c>
      <c r="F174" s="58"/>
      <c r="G174" s="58"/>
      <c r="H174" s="54">
        <f t="shared" si="38"/>
        <v>0</v>
      </c>
    </row>
  </sheetData>
  <autoFilter ref="A8:H174"/>
  <mergeCells count="9">
    <mergeCell ref="A7:A8"/>
    <mergeCell ref="B7:B8"/>
    <mergeCell ref="C7:C8"/>
    <mergeCell ref="D7:G7"/>
    <mergeCell ref="A1:G2"/>
    <mergeCell ref="B3:E3"/>
    <mergeCell ref="B4:E4"/>
    <mergeCell ref="E5:G5"/>
    <mergeCell ref="E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zoomScale="115" zoomScaleNormal="11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ColWidth="9.140625" defaultRowHeight="15.75" x14ac:dyDescent="0.25"/>
  <cols>
    <col min="1" max="1" width="31.140625" style="9" customWidth="1"/>
    <col min="2" max="2" width="9.140625" style="9"/>
    <col min="3" max="3" width="10.28515625" style="10" customWidth="1"/>
    <col min="4" max="4" width="12.85546875" style="10" bestFit="1" customWidth="1"/>
    <col min="5" max="5" width="12.5703125" style="10" bestFit="1" customWidth="1"/>
    <col min="6" max="6" width="12.85546875" style="10" customWidth="1"/>
    <col min="7" max="7" width="10.5703125" style="10" bestFit="1" customWidth="1"/>
    <col min="8" max="8" width="9.140625" style="9"/>
    <col min="9" max="11" width="10.5703125" style="9" bestFit="1" customWidth="1"/>
    <col min="12" max="16384" width="9.140625" style="9"/>
  </cols>
  <sheetData>
    <row r="1" spans="1:8" ht="15.75" customHeight="1" x14ac:dyDescent="0.25">
      <c r="A1" s="85" t="s">
        <v>25</v>
      </c>
      <c r="B1" s="85"/>
      <c r="C1" s="85"/>
      <c r="D1" s="85"/>
      <c r="E1" s="85"/>
      <c r="F1" s="85"/>
      <c r="G1" s="85"/>
    </row>
    <row r="2" spans="1:8" x14ac:dyDescent="0.25">
      <c r="A2" s="85"/>
      <c r="B2" s="85"/>
      <c r="C2" s="85"/>
      <c r="D2" s="85"/>
      <c r="E2" s="85"/>
      <c r="F2" s="85"/>
      <c r="G2" s="85"/>
    </row>
    <row r="3" spans="1:8" ht="29.25" hidden="1" customHeight="1" x14ac:dyDescent="0.25">
      <c r="A3" s="1"/>
      <c r="B3" s="86" t="s">
        <v>26</v>
      </c>
      <c r="C3" s="86"/>
      <c r="D3" s="86"/>
    </row>
    <row r="4" spans="1:8" hidden="1" x14ac:dyDescent="0.25">
      <c r="B4" s="63"/>
      <c r="C4" s="90" t="s">
        <v>24</v>
      </c>
      <c r="D4" s="90"/>
      <c r="E4" s="90"/>
      <c r="F4" s="90"/>
      <c r="G4" s="90"/>
    </row>
    <row r="5" spans="1:8" hidden="1" x14ac:dyDescent="0.25">
      <c r="E5" s="15"/>
      <c r="F5" s="62" t="s">
        <v>14</v>
      </c>
    </row>
    <row r="6" spans="1:8" x14ac:dyDescent="0.25">
      <c r="A6" s="91"/>
      <c r="B6" s="82" t="s">
        <v>0</v>
      </c>
      <c r="C6" s="83" t="s">
        <v>1</v>
      </c>
      <c r="D6" s="84" t="s">
        <v>15</v>
      </c>
      <c r="E6" s="84"/>
      <c r="F6" s="84"/>
      <c r="G6" s="84"/>
    </row>
    <row r="7" spans="1:8" ht="31.5" x14ac:dyDescent="0.25">
      <c r="A7" s="91"/>
      <c r="B7" s="82"/>
      <c r="C7" s="83"/>
      <c r="D7" s="65" t="s">
        <v>16</v>
      </c>
      <c r="E7" s="65" t="s">
        <v>17</v>
      </c>
      <c r="F7" s="65" t="s">
        <v>18</v>
      </c>
      <c r="G7" s="65" t="s">
        <v>19</v>
      </c>
    </row>
    <row r="8" spans="1:8" x14ac:dyDescent="0.25">
      <c r="A8" s="66" t="s">
        <v>2</v>
      </c>
      <c r="B8" s="3" t="s">
        <v>3</v>
      </c>
      <c r="C8" s="11">
        <v>1</v>
      </c>
      <c r="D8" s="11">
        <v>2</v>
      </c>
      <c r="E8" s="11">
        <v>3</v>
      </c>
      <c r="F8" s="11">
        <v>4</v>
      </c>
      <c r="G8" s="11">
        <v>5</v>
      </c>
    </row>
    <row r="9" spans="1:8" s="31" customFormat="1" x14ac:dyDescent="0.25">
      <c r="A9" s="35" t="s">
        <v>49</v>
      </c>
      <c r="B9" s="35" t="s">
        <v>20</v>
      </c>
      <c r="C9" s="36">
        <f>C20+C31+C42+C53+C64+C75+C86+C97+C108+C119+C130+C141+C152+C163</f>
        <v>215571</v>
      </c>
      <c r="D9" s="36">
        <f t="shared" ref="D9:G9" si="0">D20+D31+D42+D53+D64+D75+D86+D97+D108+D119+D130+D141+D152+D163</f>
        <v>81053.3</v>
      </c>
      <c r="E9" s="36">
        <f t="shared" si="0"/>
        <v>100822.7</v>
      </c>
      <c r="F9" s="36">
        <f t="shared" si="0"/>
        <v>21806</v>
      </c>
      <c r="G9" s="36">
        <f t="shared" si="0"/>
        <v>11889</v>
      </c>
    </row>
    <row r="10" spans="1:8" s="31" customFormat="1" x14ac:dyDescent="0.25">
      <c r="A10" s="37" t="s">
        <v>21</v>
      </c>
      <c r="B10" s="38"/>
      <c r="C10" s="36"/>
      <c r="D10" s="36"/>
      <c r="E10" s="36"/>
      <c r="F10" s="36"/>
      <c r="G10" s="36"/>
    </row>
    <row r="11" spans="1:8" s="31" customFormat="1" x14ac:dyDescent="0.25">
      <c r="A11" s="39" t="s">
        <v>22</v>
      </c>
      <c r="B11" s="40">
        <v>111</v>
      </c>
      <c r="C11" s="36">
        <f t="shared" ref="C11:G19" si="1">C22+C33+C44+C55+C66+C77+C88+C99+C110+C121+C132+C143+C154+C165</f>
        <v>155695</v>
      </c>
      <c r="D11" s="36">
        <f t="shared" si="1"/>
        <v>67860.899999999994</v>
      </c>
      <c r="E11" s="36">
        <f t="shared" si="1"/>
        <v>58711.1</v>
      </c>
      <c r="F11" s="36">
        <f t="shared" si="1"/>
        <v>18973</v>
      </c>
      <c r="G11" s="36">
        <f t="shared" si="1"/>
        <v>10150</v>
      </c>
    </row>
    <row r="12" spans="1:8" s="31" customFormat="1" x14ac:dyDescent="0.25">
      <c r="A12" s="41" t="s">
        <v>23</v>
      </c>
      <c r="B12" s="40">
        <v>112</v>
      </c>
      <c r="C12" s="36">
        <f t="shared" si="1"/>
        <v>30060</v>
      </c>
      <c r="D12" s="36">
        <f t="shared" si="1"/>
        <v>2783.4</v>
      </c>
      <c r="E12" s="36">
        <f t="shared" si="1"/>
        <v>10789.599999999999</v>
      </c>
      <c r="F12" s="36">
        <f t="shared" si="1"/>
        <v>11696</v>
      </c>
      <c r="G12" s="36">
        <f t="shared" si="1"/>
        <v>4791</v>
      </c>
    </row>
    <row r="13" spans="1:8" s="31" customFormat="1" x14ac:dyDescent="0.25">
      <c r="A13" s="41" t="s">
        <v>5</v>
      </c>
      <c r="B13" s="40">
        <v>113</v>
      </c>
      <c r="C13" s="36">
        <f t="shared" si="1"/>
        <v>90335</v>
      </c>
      <c r="D13" s="36">
        <f t="shared" si="1"/>
        <v>43671.1</v>
      </c>
      <c r="E13" s="36">
        <f t="shared" si="1"/>
        <v>35294.9</v>
      </c>
      <c r="F13" s="36">
        <f t="shared" si="1"/>
        <v>7186</v>
      </c>
      <c r="G13" s="36">
        <f t="shared" si="1"/>
        <v>4183</v>
      </c>
      <c r="H13" s="54">
        <f>C13-SUM(D13:G13)</f>
        <v>0</v>
      </c>
    </row>
    <row r="14" spans="1:8" s="31" customFormat="1" x14ac:dyDescent="0.25">
      <c r="A14" s="41" t="s">
        <v>6</v>
      </c>
      <c r="B14" s="40">
        <v>114</v>
      </c>
      <c r="C14" s="36">
        <f t="shared" si="1"/>
        <v>190517</v>
      </c>
      <c r="D14" s="36">
        <f t="shared" si="1"/>
        <v>146057.60000000001</v>
      </c>
      <c r="E14" s="36">
        <f t="shared" si="1"/>
        <v>34511.4</v>
      </c>
      <c r="F14" s="36">
        <f t="shared" si="1"/>
        <v>6599</v>
      </c>
      <c r="G14" s="36">
        <f t="shared" si="1"/>
        <v>3349</v>
      </c>
      <c r="H14" s="54">
        <f t="shared" ref="H14:H77" si="2">C14-SUM(D14:G14)</f>
        <v>0</v>
      </c>
    </row>
    <row r="15" spans="1:8" s="31" customFormat="1" x14ac:dyDescent="0.25">
      <c r="A15" s="37" t="s">
        <v>7</v>
      </c>
      <c r="B15" s="42"/>
      <c r="C15" s="36">
        <f t="shared" si="1"/>
        <v>215571</v>
      </c>
      <c r="D15" s="36">
        <f t="shared" si="1"/>
        <v>81053.3</v>
      </c>
      <c r="E15" s="36">
        <f t="shared" si="1"/>
        <v>100822.7</v>
      </c>
      <c r="F15" s="36">
        <f t="shared" si="1"/>
        <v>21806</v>
      </c>
      <c r="G15" s="36">
        <f t="shared" si="1"/>
        <v>11889</v>
      </c>
      <c r="H15" s="54">
        <f t="shared" si="2"/>
        <v>0</v>
      </c>
    </row>
    <row r="16" spans="1:8" s="31" customFormat="1" x14ac:dyDescent="0.25">
      <c r="A16" s="39" t="s">
        <v>8</v>
      </c>
      <c r="B16" s="40">
        <v>121</v>
      </c>
      <c r="C16" s="36">
        <f t="shared" si="1"/>
        <v>53643</v>
      </c>
      <c r="D16" s="36">
        <f t="shared" si="1"/>
        <v>4655.1000000000004</v>
      </c>
      <c r="E16" s="36">
        <f t="shared" si="1"/>
        <v>21769.9</v>
      </c>
      <c r="F16" s="36">
        <f t="shared" si="1"/>
        <v>16179</v>
      </c>
      <c r="G16" s="36">
        <f t="shared" si="1"/>
        <v>11039</v>
      </c>
      <c r="H16" s="54">
        <f t="shared" si="2"/>
        <v>0</v>
      </c>
    </row>
    <row r="17" spans="1:9" s="31" customFormat="1" x14ac:dyDescent="0.25">
      <c r="A17" s="39" t="s">
        <v>9</v>
      </c>
      <c r="B17" s="40">
        <v>122</v>
      </c>
      <c r="C17" s="36">
        <f t="shared" si="1"/>
        <v>37171</v>
      </c>
      <c r="D17" s="36">
        <f t="shared" si="1"/>
        <v>11276.1</v>
      </c>
      <c r="E17" s="36">
        <f t="shared" si="1"/>
        <v>20490.900000000001</v>
      </c>
      <c r="F17" s="36">
        <f t="shared" si="1"/>
        <v>5404</v>
      </c>
      <c r="G17" s="36">
        <f t="shared" si="1"/>
        <v>0</v>
      </c>
      <c r="H17" s="54">
        <f t="shared" si="2"/>
        <v>0</v>
      </c>
    </row>
    <row r="18" spans="1:9" s="31" customFormat="1" x14ac:dyDescent="0.25">
      <c r="A18" s="39" t="s">
        <v>10</v>
      </c>
      <c r="B18" s="40">
        <v>123</v>
      </c>
      <c r="C18" s="36">
        <f t="shared" si="1"/>
        <v>63926</v>
      </c>
      <c r="D18" s="36">
        <f t="shared" si="1"/>
        <v>29992.5</v>
      </c>
      <c r="E18" s="36">
        <f t="shared" si="1"/>
        <v>33933.5</v>
      </c>
      <c r="F18" s="36">
        <f t="shared" si="1"/>
        <v>0</v>
      </c>
      <c r="G18" s="36">
        <f t="shared" si="1"/>
        <v>0</v>
      </c>
      <c r="H18" s="54">
        <f t="shared" si="2"/>
        <v>0</v>
      </c>
    </row>
    <row r="19" spans="1:9" s="31" customFormat="1" x14ac:dyDescent="0.25">
      <c r="A19" s="39" t="s">
        <v>11</v>
      </c>
      <c r="B19" s="40">
        <v>124</v>
      </c>
      <c r="C19" s="36">
        <f t="shared" si="1"/>
        <v>60831</v>
      </c>
      <c r="D19" s="36">
        <f t="shared" si="1"/>
        <v>35129.599999999999</v>
      </c>
      <c r="E19" s="36">
        <f t="shared" si="1"/>
        <v>24628.400000000001</v>
      </c>
      <c r="F19" s="36">
        <f t="shared" si="1"/>
        <v>223</v>
      </c>
      <c r="G19" s="36">
        <f t="shared" si="1"/>
        <v>850</v>
      </c>
      <c r="H19" s="54">
        <f t="shared" si="2"/>
        <v>0</v>
      </c>
    </row>
    <row r="20" spans="1:9" x14ac:dyDescent="0.25">
      <c r="A20" s="64" t="s">
        <v>27</v>
      </c>
      <c r="B20" s="64" t="s">
        <v>20</v>
      </c>
      <c r="C20" s="12">
        <f>C26</f>
        <v>9680</v>
      </c>
      <c r="D20" s="12">
        <f t="shared" ref="D20:G20" si="3">D26</f>
        <v>3348</v>
      </c>
      <c r="E20" s="12">
        <f t="shared" si="3"/>
        <v>5694</v>
      </c>
      <c r="F20" s="12">
        <f t="shared" si="3"/>
        <v>577</v>
      </c>
      <c r="G20" s="12">
        <f t="shared" si="3"/>
        <v>61</v>
      </c>
      <c r="H20" s="54">
        <f t="shared" si="2"/>
        <v>0</v>
      </c>
      <c r="I20" s="9" t="s">
        <v>50</v>
      </c>
    </row>
    <row r="21" spans="1:9" x14ac:dyDescent="0.25">
      <c r="A21" s="5" t="s">
        <v>21</v>
      </c>
      <c r="B21" s="6"/>
      <c r="C21" s="13"/>
      <c r="D21" s="13"/>
      <c r="E21" s="13"/>
      <c r="F21" s="13"/>
      <c r="G21" s="13"/>
      <c r="H21" s="54">
        <f t="shared" si="2"/>
        <v>0</v>
      </c>
    </row>
    <row r="22" spans="1:9" x14ac:dyDescent="0.25">
      <c r="A22" s="4" t="s">
        <v>22</v>
      </c>
      <c r="B22" s="3">
        <v>111</v>
      </c>
      <c r="C22" s="12">
        <f>SUM(D22:G22)</f>
        <v>6869</v>
      </c>
      <c r="D22" s="13">
        <v>2557</v>
      </c>
      <c r="E22" s="13">
        <v>3674</v>
      </c>
      <c r="F22" s="13">
        <v>577</v>
      </c>
      <c r="G22" s="13">
        <v>61</v>
      </c>
      <c r="H22" s="54">
        <f t="shared" si="2"/>
        <v>0</v>
      </c>
    </row>
    <row r="23" spans="1:9" x14ac:dyDescent="0.25">
      <c r="A23" s="7" t="s">
        <v>23</v>
      </c>
      <c r="B23" s="3">
        <v>112</v>
      </c>
      <c r="C23" s="12">
        <f>SUM(D23:G23)</f>
        <v>0</v>
      </c>
      <c r="D23" s="13"/>
      <c r="E23" s="13"/>
      <c r="F23" s="13"/>
      <c r="G23" s="13"/>
      <c r="H23" s="54">
        <f t="shared" si="2"/>
        <v>0</v>
      </c>
    </row>
    <row r="24" spans="1:9" x14ac:dyDescent="0.25">
      <c r="A24" s="7" t="s">
        <v>5</v>
      </c>
      <c r="B24" s="3">
        <v>113</v>
      </c>
      <c r="C24" s="12">
        <f t="shared" ref="C24:C25" si="4">SUM(D24:G24)</f>
        <v>4259</v>
      </c>
      <c r="D24" s="13">
        <v>2373</v>
      </c>
      <c r="E24" s="13">
        <v>1706</v>
      </c>
      <c r="F24" s="13">
        <v>171</v>
      </c>
      <c r="G24" s="13">
        <v>9</v>
      </c>
      <c r="H24" s="54">
        <f t="shared" si="2"/>
        <v>0</v>
      </c>
    </row>
    <row r="25" spans="1:9" x14ac:dyDescent="0.25">
      <c r="A25" s="7" t="s">
        <v>6</v>
      </c>
      <c r="B25" s="3">
        <v>114</v>
      </c>
      <c r="C25" s="12">
        <f t="shared" si="4"/>
        <v>4650</v>
      </c>
      <c r="D25" s="13">
        <v>1735</v>
      </c>
      <c r="E25" s="13">
        <v>2621</v>
      </c>
      <c r="F25" s="13">
        <v>272</v>
      </c>
      <c r="G25" s="13">
        <v>22</v>
      </c>
      <c r="H25" s="54">
        <f t="shared" si="2"/>
        <v>0</v>
      </c>
    </row>
    <row r="26" spans="1:9" x14ac:dyDescent="0.25">
      <c r="A26" s="5" t="s">
        <v>7</v>
      </c>
      <c r="B26" s="8"/>
      <c r="C26" s="12">
        <f>SUM(C27:C30)</f>
        <v>9680</v>
      </c>
      <c r="D26" s="12">
        <f t="shared" ref="D26:G26" si="5">SUM(D27:D30)</f>
        <v>3348</v>
      </c>
      <c r="E26" s="12">
        <f t="shared" si="5"/>
        <v>5694</v>
      </c>
      <c r="F26" s="12">
        <f t="shared" si="5"/>
        <v>577</v>
      </c>
      <c r="G26" s="12">
        <f t="shared" si="5"/>
        <v>61</v>
      </c>
      <c r="H26" s="54">
        <f t="shared" si="2"/>
        <v>0</v>
      </c>
    </row>
    <row r="27" spans="1:9" x14ac:dyDescent="0.25">
      <c r="A27" s="4" t="s">
        <v>8</v>
      </c>
      <c r="B27" s="3">
        <v>121</v>
      </c>
      <c r="C27" s="12">
        <f>SUM(D27:G27)</f>
        <v>1817</v>
      </c>
      <c r="D27" s="13">
        <v>0</v>
      </c>
      <c r="E27" s="13">
        <v>1580</v>
      </c>
      <c r="F27" s="13">
        <v>176</v>
      </c>
      <c r="G27" s="13">
        <v>61</v>
      </c>
      <c r="H27" s="54">
        <f t="shared" si="2"/>
        <v>0</v>
      </c>
    </row>
    <row r="28" spans="1:9" x14ac:dyDescent="0.25">
      <c r="A28" s="4" t="s">
        <v>9</v>
      </c>
      <c r="B28" s="3">
        <v>122</v>
      </c>
      <c r="C28" s="12">
        <f t="shared" ref="C28:C30" si="6">SUM(D28:G28)</f>
        <v>1752</v>
      </c>
      <c r="D28" s="13">
        <v>1176</v>
      </c>
      <c r="E28" s="13">
        <v>175</v>
      </c>
      <c r="F28" s="14">
        <v>401</v>
      </c>
      <c r="G28" s="14"/>
      <c r="H28" s="54">
        <f t="shared" si="2"/>
        <v>0</v>
      </c>
    </row>
    <row r="29" spans="1:9" x14ac:dyDescent="0.25">
      <c r="A29" s="4" t="s">
        <v>10</v>
      </c>
      <c r="B29" s="3">
        <v>123</v>
      </c>
      <c r="C29" s="12">
        <f t="shared" si="6"/>
        <v>6111</v>
      </c>
      <c r="D29" s="13">
        <v>2172</v>
      </c>
      <c r="E29" s="13">
        <v>3939</v>
      </c>
      <c r="F29" s="14"/>
      <c r="G29" s="14"/>
      <c r="H29" s="54">
        <f t="shared" si="2"/>
        <v>0</v>
      </c>
    </row>
    <row r="30" spans="1:9" x14ac:dyDescent="0.25">
      <c r="A30" s="4" t="s">
        <v>11</v>
      </c>
      <c r="B30" s="3">
        <v>124</v>
      </c>
      <c r="C30" s="12">
        <f t="shared" si="6"/>
        <v>0</v>
      </c>
      <c r="D30" s="13"/>
      <c r="E30" s="13"/>
      <c r="F30" s="13"/>
      <c r="G30" s="13"/>
      <c r="H30" s="54">
        <f t="shared" si="2"/>
        <v>0</v>
      </c>
    </row>
    <row r="31" spans="1:9" x14ac:dyDescent="0.25">
      <c r="A31" s="64" t="s">
        <v>28</v>
      </c>
      <c r="B31" s="64" t="s">
        <v>20</v>
      </c>
      <c r="C31" s="12">
        <v>5178</v>
      </c>
      <c r="D31" s="12">
        <v>116</v>
      </c>
      <c r="E31" s="12">
        <f>E37</f>
        <v>4757</v>
      </c>
      <c r="F31" s="12">
        <v>305</v>
      </c>
      <c r="G31" s="13"/>
      <c r="H31" s="54">
        <f t="shared" si="2"/>
        <v>0</v>
      </c>
      <c r="I31" s="9" t="s">
        <v>50</v>
      </c>
    </row>
    <row r="32" spans="1:9" x14ac:dyDescent="0.25">
      <c r="A32" s="5" t="s">
        <v>21</v>
      </c>
      <c r="B32" s="6"/>
      <c r="C32" s="12"/>
      <c r="D32" s="13"/>
      <c r="E32" s="13"/>
      <c r="F32" s="13"/>
      <c r="G32" s="13"/>
      <c r="H32" s="54">
        <f t="shared" si="2"/>
        <v>0</v>
      </c>
    </row>
    <row r="33" spans="1:8" x14ac:dyDescent="0.25">
      <c r="A33" s="4" t="s">
        <v>22</v>
      </c>
      <c r="B33" s="3">
        <v>111</v>
      </c>
      <c r="C33" s="12">
        <v>5178</v>
      </c>
      <c r="D33" s="13">
        <v>116</v>
      </c>
      <c r="E33" s="13">
        <v>4757</v>
      </c>
      <c r="F33" s="13">
        <v>305</v>
      </c>
      <c r="G33" s="13"/>
      <c r="H33" s="54">
        <f t="shared" si="2"/>
        <v>0</v>
      </c>
    </row>
    <row r="34" spans="1:8" x14ac:dyDescent="0.25">
      <c r="A34" s="7" t="s">
        <v>23</v>
      </c>
      <c r="B34" s="3">
        <v>112</v>
      </c>
      <c r="C34" s="12">
        <f>SUM(D34:G34)</f>
        <v>0</v>
      </c>
      <c r="D34" s="13"/>
      <c r="E34" s="13"/>
      <c r="F34" s="13"/>
      <c r="G34" s="13"/>
      <c r="H34" s="54">
        <f t="shared" si="2"/>
        <v>0</v>
      </c>
    </row>
    <row r="35" spans="1:8" x14ac:dyDescent="0.25">
      <c r="A35" s="7" t="s">
        <v>5</v>
      </c>
      <c r="B35" s="3">
        <v>113</v>
      </c>
      <c r="C35" s="12">
        <v>2235</v>
      </c>
      <c r="D35" s="13">
        <v>50</v>
      </c>
      <c r="E35" s="13">
        <v>2053</v>
      </c>
      <c r="F35" s="13">
        <v>132</v>
      </c>
      <c r="G35" s="13"/>
      <c r="H35" s="54">
        <f t="shared" si="2"/>
        <v>0</v>
      </c>
    </row>
    <row r="36" spans="1:8" x14ac:dyDescent="0.25">
      <c r="A36" s="7" t="s">
        <v>6</v>
      </c>
      <c r="B36" s="3">
        <v>114</v>
      </c>
      <c r="C36" s="12">
        <f t="shared" ref="C36" si="7">SUM(D36:G36)</f>
        <v>0</v>
      </c>
      <c r="D36" s="13"/>
      <c r="E36" s="13"/>
      <c r="F36" s="13"/>
      <c r="G36" s="13"/>
      <c r="H36" s="54">
        <f t="shared" si="2"/>
        <v>0</v>
      </c>
    </row>
    <row r="37" spans="1:8" x14ac:dyDescent="0.25">
      <c r="A37" s="5" t="s">
        <v>7</v>
      </c>
      <c r="B37" s="8"/>
      <c r="C37" s="12">
        <f>SUM(C38:C41)</f>
        <v>5178</v>
      </c>
      <c r="D37" s="12">
        <f t="shared" ref="D37:G37" si="8">SUM(D38:D41)</f>
        <v>116</v>
      </c>
      <c r="E37" s="12">
        <f t="shared" si="8"/>
        <v>4757</v>
      </c>
      <c r="F37" s="12">
        <f t="shared" si="8"/>
        <v>305</v>
      </c>
      <c r="G37" s="12">
        <f t="shared" si="8"/>
        <v>0</v>
      </c>
      <c r="H37" s="54">
        <f t="shared" si="2"/>
        <v>0</v>
      </c>
    </row>
    <row r="38" spans="1:8" x14ac:dyDescent="0.25">
      <c r="A38" s="4" t="s">
        <v>8</v>
      </c>
      <c r="B38" s="3">
        <v>121</v>
      </c>
      <c r="C38" s="12">
        <f>SUM(D38:G38)</f>
        <v>0</v>
      </c>
      <c r="D38" s="13"/>
      <c r="E38" s="13"/>
      <c r="F38" s="13"/>
      <c r="G38" s="13"/>
      <c r="H38" s="54">
        <f t="shared" si="2"/>
        <v>0</v>
      </c>
    </row>
    <row r="39" spans="1:8" x14ac:dyDescent="0.25">
      <c r="A39" s="4" t="s">
        <v>9</v>
      </c>
      <c r="B39" s="3">
        <v>122</v>
      </c>
      <c r="C39" s="12">
        <f t="shared" ref="C39:C40" si="9">SUM(D39:G39)</f>
        <v>305</v>
      </c>
      <c r="D39" s="13"/>
      <c r="E39" s="13"/>
      <c r="F39" s="14">
        <v>305</v>
      </c>
      <c r="G39" s="14"/>
      <c r="H39" s="54">
        <f t="shared" si="2"/>
        <v>0</v>
      </c>
    </row>
    <row r="40" spans="1:8" x14ac:dyDescent="0.25">
      <c r="A40" s="4" t="s">
        <v>10</v>
      </c>
      <c r="B40" s="3">
        <v>123</v>
      </c>
      <c r="C40" s="12">
        <f t="shared" si="9"/>
        <v>1216</v>
      </c>
      <c r="D40" s="13">
        <v>116</v>
      </c>
      <c r="E40" s="13">
        <v>1100</v>
      </c>
      <c r="F40" s="14"/>
      <c r="G40" s="14"/>
      <c r="H40" s="54">
        <f t="shared" si="2"/>
        <v>0</v>
      </c>
    </row>
    <row r="41" spans="1:8" x14ac:dyDescent="0.25">
      <c r="A41" s="4" t="s">
        <v>11</v>
      </c>
      <c r="B41" s="3">
        <v>124</v>
      </c>
      <c r="C41" s="12">
        <v>3657</v>
      </c>
      <c r="D41" s="13"/>
      <c r="E41" s="53">
        <v>3657</v>
      </c>
      <c r="F41" s="13"/>
      <c r="G41" s="13"/>
      <c r="H41" s="54">
        <f t="shared" si="2"/>
        <v>0</v>
      </c>
    </row>
    <row r="42" spans="1:8" x14ac:dyDescent="0.25">
      <c r="A42" s="64" t="s">
        <v>29</v>
      </c>
      <c r="B42" s="64" t="s">
        <v>20</v>
      </c>
      <c r="C42" s="12">
        <v>8584</v>
      </c>
      <c r="D42" s="12">
        <v>3576</v>
      </c>
      <c r="E42" s="12">
        <v>4014</v>
      </c>
      <c r="F42" s="12">
        <v>722</v>
      </c>
      <c r="G42" s="12">
        <v>272</v>
      </c>
      <c r="H42" s="54" t="s">
        <v>50</v>
      </c>
    </row>
    <row r="43" spans="1:8" x14ac:dyDescent="0.25">
      <c r="A43" s="5" t="s">
        <v>21</v>
      </c>
      <c r="B43" s="6"/>
      <c r="C43" s="13"/>
      <c r="D43" s="13"/>
      <c r="E43" s="13"/>
      <c r="F43" s="13"/>
      <c r="G43" s="13"/>
      <c r="H43" s="54">
        <f t="shared" si="2"/>
        <v>0</v>
      </c>
    </row>
    <row r="44" spans="1:8" x14ac:dyDescent="0.25">
      <c r="A44" s="4" t="s">
        <v>22</v>
      </c>
      <c r="B44" s="3">
        <v>111</v>
      </c>
      <c r="C44" s="12">
        <f>SUM(D44:G44)</f>
        <v>7019</v>
      </c>
      <c r="D44" s="13">
        <v>3576</v>
      </c>
      <c r="E44" s="13">
        <v>2449</v>
      </c>
      <c r="F44" s="13">
        <v>722</v>
      </c>
      <c r="G44" s="13">
        <v>272</v>
      </c>
      <c r="H44" s="54">
        <f t="shared" si="2"/>
        <v>0</v>
      </c>
    </row>
    <row r="45" spans="1:8" x14ac:dyDescent="0.25">
      <c r="A45" s="7" t="s">
        <v>23</v>
      </c>
      <c r="B45" s="3">
        <v>112</v>
      </c>
      <c r="C45" s="12">
        <f>SUM(D45:G45)</f>
        <v>0</v>
      </c>
      <c r="D45" s="13"/>
      <c r="E45" s="13"/>
      <c r="F45" s="13"/>
      <c r="G45" s="13"/>
      <c r="H45" s="54">
        <f t="shared" si="2"/>
        <v>0</v>
      </c>
    </row>
    <row r="46" spans="1:8" x14ac:dyDescent="0.25">
      <c r="A46" s="7" t="s">
        <v>5</v>
      </c>
      <c r="B46" s="3">
        <v>113</v>
      </c>
      <c r="C46" s="12">
        <f t="shared" ref="C46:C47" si="10">SUM(D46:G46)</f>
        <v>3294</v>
      </c>
      <c r="D46" s="13">
        <v>1731</v>
      </c>
      <c r="E46" s="13">
        <v>1320</v>
      </c>
      <c r="F46" s="13">
        <v>155</v>
      </c>
      <c r="G46" s="13">
        <v>88</v>
      </c>
      <c r="H46" s="54">
        <f t="shared" si="2"/>
        <v>0</v>
      </c>
    </row>
    <row r="47" spans="1:8" x14ac:dyDescent="0.25">
      <c r="A47" s="7" t="s">
        <v>6</v>
      </c>
      <c r="B47" s="3">
        <v>114</v>
      </c>
      <c r="C47" s="12">
        <f t="shared" si="10"/>
        <v>4817</v>
      </c>
      <c r="D47" s="13">
        <v>3327</v>
      </c>
      <c r="E47" s="13">
        <v>854</v>
      </c>
      <c r="F47" s="13">
        <v>464</v>
      </c>
      <c r="G47" s="13">
        <v>172</v>
      </c>
      <c r="H47" s="54">
        <f t="shared" si="2"/>
        <v>0</v>
      </c>
    </row>
    <row r="48" spans="1:8" x14ac:dyDescent="0.25">
      <c r="A48" s="5" t="s">
        <v>7</v>
      </c>
      <c r="B48" s="8"/>
      <c r="C48" s="12">
        <f>SUM(C49:C52)</f>
        <v>8584</v>
      </c>
      <c r="D48" s="12">
        <f t="shared" ref="D48:G48" si="11">SUM(D49:D52)</f>
        <v>3576</v>
      </c>
      <c r="E48" s="12">
        <f t="shared" si="11"/>
        <v>4014</v>
      </c>
      <c r="F48" s="12">
        <f t="shared" si="11"/>
        <v>722</v>
      </c>
      <c r="G48" s="12">
        <f t="shared" si="11"/>
        <v>272</v>
      </c>
      <c r="H48" s="54">
        <f t="shared" si="2"/>
        <v>0</v>
      </c>
    </row>
    <row r="49" spans="1:9" x14ac:dyDescent="0.25">
      <c r="A49" s="4" t="s">
        <v>8</v>
      </c>
      <c r="B49" s="3">
        <v>121</v>
      </c>
      <c r="C49" s="12">
        <f>SUM(D49:G49)</f>
        <v>3019</v>
      </c>
      <c r="D49" s="13">
        <v>796</v>
      </c>
      <c r="E49" s="13">
        <v>1256</v>
      </c>
      <c r="F49" s="13">
        <v>695</v>
      </c>
      <c r="G49" s="13">
        <v>272</v>
      </c>
      <c r="H49" s="54">
        <f t="shared" si="2"/>
        <v>0</v>
      </c>
    </row>
    <row r="50" spans="1:9" x14ac:dyDescent="0.25">
      <c r="A50" s="4" t="s">
        <v>9</v>
      </c>
      <c r="B50" s="3">
        <v>122</v>
      </c>
      <c r="C50" s="12">
        <f t="shared" ref="C50:C52" si="12">SUM(D50:G50)</f>
        <v>573</v>
      </c>
      <c r="D50" s="13"/>
      <c r="E50" s="13">
        <v>546</v>
      </c>
      <c r="F50" s="14">
        <v>27</v>
      </c>
      <c r="G50" s="14"/>
      <c r="H50" s="54">
        <f t="shared" si="2"/>
        <v>0</v>
      </c>
    </row>
    <row r="51" spans="1:9" x14ac:dyDescent="0.25">
      <c r="A51" s="4" t="s">
        <v>10</v>
      </c>
      <c r="B51" s="3">
        <v>123</v>
      </c>
      <c r="C51" s="12">
        <f t="shared" si="12"/>
        <v>3427</v>
      </c>
      <c r="D51" s="13">
        <v>2780</v>
      </c>
      <c r="E51" s="13">
        <v>647</v>
      </c>
      <c r="F51" s="14"/>
      <c r="G51" s="14"/>
      <c r="H51" s="54">
        <f t="shared" si="2"/>
        <v>0</v>
      </c>
    </row>
    <row r="52" spans="1:9" x14ac:dyDescent="0.25">
      <c r="A52" s="4" t="s">
        <v>11</v>
      </c>
      <c r="B52" s="3">
        <v>124</v>
      </c>
      <c r="C52" s="12">
        <f t="shared" si="12"/>
        <v>1565</v>
      </c>
      <c r="D52" s="13"/>
      <c r="E52" s="13">
        <v>1565</v>
      </c>
      <c r="F52" s="13"/>
      <c r="G52" s="13"/>
      <c r="H52" s="54">
        <f t="shared" si="2"/>
        <v>0</v>
      </c>
    </row>
    <row r="53" spans="1:9" x14ac:dyDescent="0.25">
      <c r="A53" s="64" t="s">
        <v>30</v>
      </c>
      <c r="B53" s="64" t="s">
        <v>20</v>
      </c>
      <c r="C53" s="12">
        <v>27587</v>
      </c>
      <c r="D53" s="12">
        <v>1400</v>
      </c>
      <c r="E53" s="12">
        <v>16756</v>
      </c>
      <c r="F53" s="12">
        <v>4692</v>
      </c>
      <c r="G53" s="12">
        <v>4739</v>
      </c>
      <c r="H53" s="54">
        <f t="shared" si="2"/>
        <v>0</v>
      </c>
      <c r="I53" s="9" t="s">
        <v>50</v>
      </c>
    </row>
    <row r="54" spans="1:9" x14ac:dyDescent="0.25">
      <c r="A54" s="5" t="s">
        <v>21</v>
      </c>
      <c r="B54" s="6"/>
      <c r="C54" s="13"/>
      <c r="D54" s="13"/>
      <c r="E54" s="13"/>
      <c r="F54" s="13"/>
      <c r="G54" s="13"/>
      <c r="H54" s="54">
        <f t="shared" si="2"/>
        <v>0</v>
      </c>
    </row>
    <row r="55" spans="1:9" x14ac:dyDescent="0.25">
      <c r="A55" s="4" t="s">
        <v>22</v>
      </c>
      <c r="B55" s="3">
        <v>111</v>
      </c>
      <c r="C55" s="12">
        <f>SUM(D55:G55)</f>
        <v>15631</v>
      </c>
      <c r="D55" s="13">
        <v>1400</v>
      </c>
      <c r="E55" s="13">
        <v>7709</v>
      </c>
      <c r="F55" s="13">
        <v>4301</v>
      </c>
      <c r="G55" s="13">
        <v>2221</v>
      </c>
      <c r="H55" s="54">
        <f t="shared" si="2"/>
        <v>0</v>
      </c>
    </row>
    <row r="56" spans="1:9" x14ac:dyDescent="0.25">
      <c r="A56" s="7" t="s">
        <v>23</v>
      </c>
      <c r="B56" s="3">
        <v>112</v>
      </c>
      <c r="C56" s="12">
        <f>SUM(D56:G56)</f>
        <v>8282</v>
      </c>
      <c r="D56" s="13"/>
      <c r="E56" s="13">
        <v>953</v>
      </c>
      <c r="F56" s="13">
        <v>3885</v>
      </c>
      <c r="G56" s="13">
        <v>3444</v>
      </c>
      <c r="H56" s="54">
        <f t="shared" si="2"/>
        <v>0</v>
      </c>
    </row>
    <row r="57" spans="1:9" x14ac:dyDescent="0.25">
      <c r="A57" s="7" t="s">
        <v>5</v>
      </c>
      <c r="B57" s="3">
        <v>113</v>
      </c>
      <c r="C57" s="12">
        <f t="shared" ref="C57:C58" si="13">SUM(D57:G57)</f>
        <v>7500</v>
      </c>
      <c r="D57" s="13">
        <v>1000</v>
      </c>
      <c r="E57" s="13">
        <v>3970</v>
      </c>
      <c r="F57" s="13">
        <v>677</v>
      </c>
      <c r="G57" s="13">
        <v>1853</v>
      </c>
      <c r="H57" s="54">
        <f t="shared" si="2"/>
        <v>0</v>
      </c>
    </row>
    <row r="58" spans="1:9" x14ac:dyDescent="0.25">
      <c r="A58" s="7" t="s">
        <v>6</v>
      </c>
      <c r="B58" s="3">
        <v>114</v>
      </c>
      <c r="C58" s="12">
        <f t="shared" si="13"/>
        <v>2411</v>
      </c>
      <c r="D58" s="13">
        <v>250</v>
      </c>
      <c r="E58" s="13">
        <v>1470</v>
      </c>
      <c r="F58" s="13">
        <v>278</v>
      </c>
      <c r="G58" s="13">
        <v>413</v>
      </c>
      <c r="H58" s="54">
        <f t="shared" si="2"/>
        <v>0</v>
      </c>
    </row>
    <row r="59" spans="1:9" x14ac:dyDescent="0.25">
      <c r="A59" s="5" t="s">
        <v>7</v>
      </c>
      <c r="B59" s="8"/>
      <c r="C59" s="12">
        <f>SUM(C60:C63)</f>
        <v>27587</v>
      </c>
      <c r="D59" s="12">
        <f t="shared" ref="D59:G59" si="14">SUM(D60:D63)</f>
        <v>1400</v>
      </c>
      <c r="E59" s="12">
        <f t="shared" si="14"/>
        <v>16756</v>
      </c>
      <c r="F59" s="12">
        <f t="shared" si="14"/>
        <v>4692</v>
      </c>
      <c r="G59" s="12">
        <f t="shared" si="14"/>
        <v>4739</v>
      </c>
      <c r="H59" s="54">
        <f t="shared" si="2"/>
        <v>0</v>
      </c>
    </row>
    <row r="60" spans="1:9" x14ac:dyDescent="0.25">
      <c r="A60" s="4" t="s">
        <v>8</v>
      </c>
      <c r="B60" s="3">
        <v>121</v>
      </c>
      <c r="C60" s="12">
        <f>SUM(D60:G60)</f>
        <v>9981</v>
      </c>
      <c r="D60" s="13"/>
      <c r="E60" s="13">
        <v>1138</v>
      </c>
      <c r="F60" s="13">
        <v>4104</v>
      </c>
      <c r="G60" s="13">
        <v>4739</v>
      </c>
      <c r="H60" s="54">
        <f t="shared" si="2"/>
        <v>0</v>
      </c>
    </row>
    <row r="61" spans="1:9" x14ac:dyDescent="0.25">
      <c r="A61" s="4" t="s">
        <v>9</v>
      </c>
      <c r="B61" s="3">
        <v>122</v>
      </c>
      <c r="C61" s="12">
        <f t="shared" ref="C61:C63" si="15">SUM(D61:G61)</f>
        <v>1235</v>
      </c>
      <c r="D61" s="13"/>
      <c r="E61" s="13">
        <v>647</v>
      </c>
      <c r="F61" s="14">
        <v>588</v>
      </c>
      <c r="G61" s="14"/>
      <c r="H61" s="54">
        <f t="shared" si="2"/>
        <v>0</v>
      </c>
    </row>
    <row r="62" spans="1:9" x14ac:dyDescent="0.25">
      <c r="A62" s="4" t="s">
        <v>10</v>
      </c>
      <c r="B62" s="3">
        <v>123</v>
      </c>
      <c r="C62" s="12">
        <f t="shared" si="15"/>
        <v>12839</v>
      </c>
      <c r="D62" s="13"/>
      <c r="E62" s="13">
        <v>12839</v>
      </c>
      <c r="F62" s="14"/>
      <c r="G62" s="14"/>
      <c r="H62" s="54">
        <f t="shared" si="2"/>
        <v>0</v>
      </c>
    </row>
    <row r="63" spans="1:9" x14ac:dyDescent="0.25">
      <c r="A63" s="4" t="s">
        <v>11</v>
      </c>
      <c r="B63" s="3">
        <v>124</v>
      </c>
      <c r="C63" s="12">
        <f t="shared" si="15"/>
        <v>3532</v>
      </c>
      <c r="D63" s="13">
        <v>1400</v>
      </c>
      <c r="E63" s="13">
        <v>2132</v>
      </c>
      <c r="F63" s="13"/>
      <c r="G63" s="13"/>
      <c r="H63" s="54">
        <f t="shared" si="2"/>
        <v>0</v>
      </c>
    </row>
    <row r="64" spans="1:9" x14ac:dyDescent="0.25">
      <c r="A64" s="64" t="s">
        <v>31</v>
      </c>
      <c r="B64" s="64" t="s">
        <v>20</v>
      </c>
      <c r="C64" s="12">
        <f>C70</f>
        <v>19943</v>
      </c>
      <c r="D64" s="12">
        <f>D70</f>
        <v>6568</v>
      </c>
      <c r="E64" s="12">
        <f>E70</f>
        <v>10918</v>
      </c>
      <c r="F64" s="12">
        <f t="shared" ref="F64:G64" si="16">F70</f>
        <v>1467</v>
      </c>
      <c r="G64" s="12">
        <f t="shared" si="16"/>
        <v>990</v>
      </c>
      <c r="H64" s="54" t="s">
        <v>50</v>
      </c>
    </row>
    <row r="65" spans="1:12" x14ac:dyDescent="0.25">
      <c r="A65" s="5" t="s">
        <v>21</v>
      </c>
      <c r="B65" s="6"/>
      <c r="C65" s="13"/>
      <c r="D65" s="13"/>
      <c r="E65" s="13"/>
      <c r="F65" s="13"/>
      <c r="G65" s="13"/>
      <c r="H65" s="54">
        <f t="shared" si="2"/>
        <v>0</v>
      </c>
    </row>
    <row r="66" spans="1:12" x14ac:dyDescent="0.25">
      <c r="A66" s="4" t="s">
        <v>22</v>
      </c>
      <c r="B66" s="3">
        <v>111</v>
      </c>
      <c r="C66" s="51">
        <f>SUM(D66:G66)</f>
        <v>19943</v>
      </c>
      <c r="D66" s="52">
        <v>6568</v>
      </c>
      <c r="E66" s="52">
        <v>10918</v>
      </c>
      <c r="F66" s="52">
        <v>1467</v>
      </c>
      <c r="G66" s="52">
        <v>990</v>
      </c>
      <c r="H66" s="54">
        <f t="shared" si="2"/>
        <v>0</v>
      </c>
    </row>
    <row r="67" spans="1:12" x14ac:dyDescent="0.25">
      <c r="A67" s="7" t="s">
        <v>23</v>
      </c>
      <c r="B67" s="3">
        <v>112</v>
      </c>
      <c r="C67" s="51">
        <f t="shared" ref="C67:C74" si="17">SUM(D67:G67)</f>
        <v>134</v>
      </c>
      <c r="D67" s="52"/>
      <c r="E67" s="52"/>
      <c r="F67" s="52">
        <v>134</v>
      </c>
      <c r="G67" s="52"/>
      <c r="H67" s="54">
        <f t="shared" si="2"/>
        <v>0</v>
      </c>
    </row>
    <row r="68" spans="1:12" x14ac:dyDescent="0.25">
      <c r="A68" s="7" t="s">
        <v>5</v>
      </c>
      <c r="B68" s="3">
        <v>113</v>
      </c>
      <c r="C68" s="51">
        <f t="shared" si="17"/>
        <v>7578</v>
      </c>
      <c r="D68" s="52">
        <v>2495</v>
      </c>
      <c r="E68" s="52">
        <v>4148</v>
      </c>
      <c r="F68" s="52">
        <v>558</v>
      </c>
      <c r="G68" s="52">
        <v>377</v>
      </c>
      <c r="H68" s="54">
        <f t="shared" si="2"/>
        <v>0</v>
      </c>
    </row>
    <row r="69" spans="1:12" x14ac:dyDescent="0.25">
      <c r="A69" s="7" t="s">
        <v>6</v>
      </c>
      <c r="B69" s="3">
        <v>114</v>
      </c>
      <c r="C69" s="51">
        <f t="shared" si="17"/>
        <v>16353</v>
      </c>
      <c r="D69" s="52">
        <v>5386</v>
      </c>
      <c r="E69" s="52">
        <v>8953</v>
      </c>
      <c r="F69" s="52">
        <v>1202</v>
      </c>
      <c r="G69" s="52">
        <v>812</v>
      </c>
      <c r="H69" s="54">
        <f t="shared" si="2"/>
        <v>0</v>
      </c>
      <c r="I69" s="57">
        <f>I70*16353</f>
        <v>5385.6743719600854</v>
      </c>
      <c r="J69" s="57">
        <f t="shared" ref="J69:L69" si="18">J70*16353</f>
        <v>8952.6176603319473</v>
      </c>
      <c r="K69" s="57">
        <f t="shared" si="18"/>
        <v>1202.920874492303</v>
      </c>
      <c r="L69" s="57">
        <f t="shared" si="18"/>
        <v>811.78709321566464</v>
      </c>
    </row>
    <row r="70" spans="1:12" x14ac:dyDescent="0.25">
      <c r="A70" s="5" t="s">
        <v>7</v>
      </c>
      <c r="B70" s="8"/>
      <c r="C70" s="51">
        <f>SUM(C71:C74)</f>
        <v>19943</v>
      </c>
      <c r="D70" s="51">
        <v>6568</v>
      </c>
      <c r="E70" s="51">
        <v>10918</v>
      </c>
      <c r="F70" s="51">
        <v>1467</v>
      </c>
      <c r="G70" s="51">
        <v>990</v>
      </c>
      <c r="H70" s="54">
        <f t="shared" si="2"/>
        <v>0</v>
      </c>
      <c r="I70" s="57">
        <f>+D70/$C$70</f>
        <v>0.32933861505290074</v>
      </c>
      <c r="J70" s="57">
        <f t="shared" ref="J70:L70" si="19">+E70/$C$70</f>
        <v>0.54746026174597606</v>
      </c>
      <c r="K70" s="57">
        <f t="shared" si="19"/>
        <v>7.3559644988216419E-2</v>
      </c>
      <c r="L70" s="57">
        <f t="shared" si="19"/>
        <v>4.9641478212906785E-2</v>
      </c>
    </row>
    <row r="71" spans="1:12" x14ac:dyDescent="0.25">
      <c r="A71" s="4" t="s">
        <v>8</v>
      </c>
      <c r="B71" s="3">
        <v>121</v>
      </c>
      <c r="C71" s="51">
        <f t="shared" si="17"/>
        <v>9564</v>
      </c>
      <c r="D71" s="52"/>
      <c r="E71" s="52">
        <v>7298</v>
      </c>
      <c r="F71" s="52">
        <f>1467-191</f>
        <v>1276</v>
      </c>
      <c r="G71" s="52">
        <v>990</v>
      </c>
      <c r="H71" s="54">
        <f t="shared" si="2"/>
        <v>0</v>
      </c>
    </row>
    <row r="72" spans="1:12" x14ac:dyDescent="0.25">
      <c r="A72" s="4" t="s">
        <v>9</v>
      </c>
      <c r="B72" s="3">
        <v>122</v>
      </c>
      <c r="C72" s="51">
        <f t="shared" si="17"/>
        <v>191</v>
      </c>
      <c r="D72" s="52"/>
      <c r="E72" s="52"/>
      <c r="F72" s="52">
        <v>191</v>
      </c>
      <c r="G72" s="52"/>
      <c r="H72" s="54">
        <f t="shared" si="2"/>
        <v>0</v>
      </c>
    </row>
    <row r="73" spans="1:12" x14ac:dyDescent="0.25">
      <c r="A73" s="4" t="s">
        <v>10</v>
      </c>
      <c r="B73" s="3">
        <v>123</v>
      </c>
      <c r="C73" s="51">
        <f t="shared" si="17"/>
        <v>3620</v>
      </c>
      <c r="D73" s="52"/>
      <c r="E73" s="52">
        <v>3620</v>
      </c>
      <c r="F73" s="52"/>
      <c r="G73" s="52"/>
      <c r="H73" s="54">
        <f t="shared" si="2"/>
        <v>0</v>
      </c>
    </row>
    <row r="74" spans="1:12" x14ac:dyDescent="0.25">
      <c r="A74" s="4" t="s">
        <v>11</v>
      </c>
      <c r="B74" s="3">
        <v>124</v>
      </c>
      <c r="C74" s="51">
        <f t="shared" si="17"/>
        <v>6568</v>
      </c>
      <c r="D74" s="52">
        <v>6568</v>
      </c>
      <c r="E74" s="52"/>
      <c r="F74" s="52"/>
      <c r="G74" s="52"/>
      <c r="H74" s="54">
        <f t="shared" si="2"/>
        <v>0</v>
      </c>
    </row>
    <row r="75" spans="1:12" x14ac:dyDescent="0.25">
      <c r="A75" s="64" t="s">
        <v>32</v>
      </c>
      <c r="B75" s="64" t="s">
        <v>20</v>
      </c>
      <c r="C75" s="12">
        <v>8471</v>
      </c>
      <c r="D75" s="12">
        <v>5245</v>
      </c>
      <c r="E75" s="12">
        <v>2610</v>
      </c>
      <c r="F75" s="12">
        <v>232</v>
      </c>
      <c r="G75" s="12">
        <v>384</v>
      </c>
      <c r="H75" s="54">
        <f t="shared" si="2"/>
        <v>0</v>
      </c>
      <c r="I75" s="9" t="s">
        <v>50</v>
      </c>
    </row>
    <row r="76" spans="1:12" x14ac:dyDescent="0.25">
      <c r="A76" s="5" t="s">
        <v>21</v>
      </c>
      <c r="B76" s="6"/>
      <c r="C76" s="13"/>
      <c r="D76" s="13"/>
      <c r="E76" s="13"/>
      <c r="F76" s="13"/>
      <c r="G76" s="13"/>
      <c r="H76" s="54">
        <f t="shared" si="2"/>
        <v>0</v>
      </c>
    </row>
    <row r="77" spans="1:12" x14ac:dyDescent="0.25">
      <c r="A77" s="4" t="s">
        <v>22</v>
      </c>
      <c r="B77" s="3">
        <v>111</v>
      </c>
      <c r="C77" s="12">
        <f>SUM(D77:G77)</f>
        <v>8471</v>
      </c>
      <c r="D77" s="29">
        <v>5245</v>
      </c>
      <c r="E77" s="29">
        <v>2610</v>
      </c>
      <c r="F77" s="29">
        <v>232</v>
      </c>
      <c r="G77" s="29">
        <v>384</v>
      </c>
      <c r="H77" s="54">
        <f t="shared" si="2"/>
        <v>0</v>
      </c>
    </row>
    <row r="78" spans="1:12" x14ac:dyDescent="0.25">
      <c r="A78" s="7" t="s">
        <v>23</v>
      </c>
      <c r="B78" s="3">
        <v>112</v>
      </c>
      <c r="C78" s="12">
        <f>SUM(D78:G78)</f>
        <v>0</v>
      </c>
      <c r="D78" s="29"/>
      <c r="E78" s="29"/>
      <c r="F78" s="29"/>
      <c r="G78" s="29"/>
      <c r="H78" s="54">
        <f t="shared" ref="H78:H140" si="20">C78-SUM(D78:G78)</f>
        <v>0</v>
      </c>
    </row>
    <row r="79" spans="1:12" x14ac:dyDescent="0.25">
      <c r="A79" s="7" t="s">
        <v>5</v>
      </c>
      <c r="B79" s="3">
        <v>113</v>
      </c>
      <c r="C79" s="12">
        <f t="shared" ref="C79:C80" si="21">SUM(D79:G79)</f>
        <v>5804</v>
      </c>
      <c r="D79" s="29">
        <v>3649</v>
      </c>
      <c r="E79" s="29">
        <v>1841</v>
      </c>
      <c r="F79" s="29">
        <v>101</v>
      </c>
      <c r="G79" s="29">
        <v>213</v>
      </c>
      <c r="H79" s="54">
        <f t="shared" si="20"/>
        <v>0</v>
      </c>
    </row>
    <row r="80" spans="1:12" x14ac:dyDescent="0.25">
      <c r="A80" s="7" t="s">
        <v>6</v>
      </c>
      <c r="B80" s="3">
        <v>114</v>
      </c>
      <c r="C80" s="12">
        <f t="shared" si="21"/>
        <v>6815</v>
      </c>
      <c r="D80" s="29">
        <v>4168</v>
      </c>
      <c r="E80" s="29">
        <v>2152</v>
      </c>
      <c r="F80" s="29">
        <v>186</v>
      </c>
      <c r="G80" s="29">
        <v>309</v>
      </c>
      <c r="H80" s="54">
        <f t="shared" si="20"/>
        <v>0</v>
      </c>
    </row>
    <row r="81" spans="1:8" x14ac:dyDescent="0.25">
      <c r="A81" s="5" t="s">
        <v>7</v>
      </c>
      <c r="B81" s="8"/>
      <c r="C81" s="12">
        <f>SUM(C82:C85)</f>
        <v>8471</v>
      </c>
      <c r="D81" s="12">
        <f t="shared" ref="D81:G81" si="22">SUM(D82:D85)</f>
        <v>5245</v>
      </c>
      <c r="E81" s="12">
        <f t="shared" si="22"/>
        <v>2610</v>
      </c>
      <c r="F81" s="12">
        <f t="shared" si="22"/>
        <v>232</v>
      </c>
      <c r="G81" s="12">
        <f t="shared" si="22"/>
        <v>384</v>
      </c>
      <c r="H81" s="54">
        <f t="shared" si="20"/>
        <v>0</v>
      </c>
    </row>
    <row r="82" spans="1:8" x14ac:dyDescent="0.25">
      <c r="A82" s="4" t="s">
        <v>8</v>
      </c>
      <c r="B82" s="3">
        <v>121</v>
      </c>
      <c r="C82" s="12">
        <f>SUM(D82:G82)</f>
        <v>2786</v>
      </c>
      <c r="D82" s="29">
        <v>1388</v>
      </c>
      <c r="E82" s="29">
        <v>782</v>
      </c>
      <c r="F82" s="29">
        <v>232</v>
      </c>
      <c r="G82" s="29">
        <v>384</v>
      </c>
      <c r="H82" s="54">
        <f t="shared" si="20"/>
        <v>0</v>
      </c>
    </row>
    <row r="83" spans="1:8" x14ac:dyDescent="0.25">
      <c r="A83" s="4" t="s">
        <v>9</v>
      </c>
      <c r="B83" s="3">
        <v>122</v>
      </c>
      <c r="C83" s="12">
        <f t="shared" ref="C83:C85" si="23">SUM(D83:G83)</f>
        <v>0</v>
      </c>
      <c r="D83" s="29"/>
      <c r="E83" s="29"/>
      <c r="F83" s="30"/>
      <c r="G83" s="30"/>
      <c r="H83" s="54">
        <f t="shared" si="20"/>
        <v>0</v>
      </c>
    </row>
    <row r="84" spans="1:8" x14ac:dyDescent="0.25">
      <c r="A84" s="4" t="s">
        <v>10</v>
      </c>
      <c r="B84" s="3">
        <v>123</v>
      </c>
      <c r="C84" s="12">
        <f t="shared" si="23"/>
        <v>4966</v>
      </c>
      <c r="D84" s="29">
        <v>3365</v>
      </c>
      <c r="E84" s="29">
        <v>1601</v>
      </c>
      <c r="F84" s="30">
        <v>0</v>
      </c>
      <c r="G84" s="30">
        <v>0</v>
      </c>
      <c r="H84" s="54">
        <f t="shared" si="20"/>
        <v>0</v>
      </c>
    </row>
    <row r="85" spans="1:8" x14ac:dyDescent="0.25">
      <c r="A85" s="4" t="s">
        <v>11</v>
      </c>
      <c r="B85" s="3">
        <v>124</v>
      </c>
      <c r="C85" s="12">
        <f t="shared" si="23"/>
        <v>719</v>
      </c>
      <c r="D85" s="29">
        <v>492</v>
      </c>
      <c r="E85" s="29">
        <v>227</v>
      </c>
      <c r="F85" s="29">
        <v>0</v>
      </c>
      <c r="G85" s="29">
        <v>0</v>
      </c>
      <c r="H85" s="54">
        <f t="shared" si="20"/>
        <v>0</v>
      </c>
    </row>
    <row r="86" spans="1:8" x14ac:dyDescent="0.25">
      <c r="A86" s="64" t="s">
        <v>33</v>
      </c>
      <c r="B86" s="64" t="s">
        <v>20</v>
      </c>
      <c r="C86" s="12">
        <f>C92</f>
        <v>27324</v>
      </c>
      <c r="D86" s="12">
        <f t="shared" ref="D86:G86" si="24">D92</f>
        <v>11179</v>
      </c>
      <c r="E86" s="12">
        <f t="shared" si="24"/>
        <v>13835</v>
      </c>
      <c r="F86" s="12">
        <f t="shared" si="24"/>
        <v>1757</v>
      </c>
      <c r="G86" s="12">
        <f t="shared" si="24"/>
        <v>553</v>
      </c>
      <c r="H86" s="54" t="s">
        <v>50</v>
      </c>
    </row>
    <row r="87" spans="1:8" x14ac:dyDescent="0.25">
      <c r="A87" s="5" t="s">
        <v>21</v>
      </c>
      <c r="B87" s="6"/>
      <c r="C87" s="13"/>
      <c r="D87" s="13"/>
      <c r="E87" s="13"/>
      <c r="F87" s="13"/>
      <c r="G87" s="13"/>
      <c r="H87" s="54">
        <f t="shared" si="20"/>
        <v>0</v>
      </c>
    </row>
    <row r="88" spans="1:8" x14ac:dyDescent="0.25">
      <c r="A88" s="4" t="s">
        <v>22</v>
      </c>
      <c r="B88" s="3">
        <v>111</v>
      </c>
      <c r="C88" s="12">
        <f>SUM(D88:G88)</f>
        <v>11955</v>
      </c>
      <c r="D88" s="13">
        <v>4242</v>
      </c>
      <c r="E88" s="13">
        <v>5403</v>
      </c>
      <c r="F88" s="13">
        <v>1757</v>
      </c>
      <c r="G88" s="13">
        <v>553</v>
      </c>
      <c r="H88" s="54">
        <f t="shared" si="20"/>
        <v>0</v>
      </c>
    </row>
    <row r="89" spans="1:8" x14ac:dyDescent="0.25">
      <c r="A89" s="7" t="s">
        <v>23</v>
      </c>
      <c r="B89" s="3">
        <v>112</v>
      </c>
      <c r="C89" s="12">
        <f>SUM(D89:G89)</f>
        <v>3245</v>
      </c>
      <c r="D89" s="13"/>
      <c r="E89" s="13">
        <v>2230</v>
      </c>
      <c r="F89" s="13">
        <v>717</v>
      </c>
      <c r="G89" s="13">
        <v>298</v>
      </c>
      <c r="H89" s="54">
        <f t="shared" si="20"/>
        <v>0</v>
      </c>
    </row>
    <row r="90" spans="1:8" x14ac:dyDescent="0.25">
      <c r="A90" s="7" t="s">
        <v>5</v>
      </c>
      <c r="B90" s="3">
        <v>113</v>
      </c>
      <c r="C90" s="12">
        <f t="shared" ref="C90:C91" si="25">SUM(D90:G90)</f>
        <v>13700</v>
      </c>
      <c r="D90" s="13">
        <v>5813</v>
      </c>
      <c r="E90" s="13">
        <v>7194</v>
      </c>
      <c r="F90" s="13">
        <v>527</v>
      </c>
      <c r="G90" s="13">
        <v>166</v>
      </c>
      <c r="H90" s="54">
        <f t="shared" si="20"/>
        <v>0</v>
      </c>
    </row>
    <row r="91" spans="1:8" x14ac:dyDescent="0.25">
      <c r="A91" s="7" t="s">
        <v>6</v>
      </c>
      <c r="B91" s="3">
        <v>114</v>
      </c>
      <c r="C91" s="12">
        <f t="shared" si="25"/>
        <v>5465</v>
      </c>
      <c r="D91" s="13">
        <v>2236</v>
      </c>
      <c r="E91" s="13">
        <v>2767</v>
      </c>
      <c r="F91" s="13">
        <v>351</v>
      </c>
      <c r="G91" s="13">
        <v>111</v>
      </c>
      <c r="H91" s="54">
        <f t="shared" si="20"/>
        <v>0</v>
      </c>
    </row>
    <row r="92" spans="1:8" x14ac:dyDescent="0.25">
      <c r="A92" s="5" t="s">
        <v>7</v>
      </c>
      <c r="B92" s="8"/>
      <c r="C92" s="12">
        <f>SUM(C93:C96)</f>
        <v>27324</v>
      </c>
      <c r="D92" s="12">
        <f t="shared" ref="D92:G92" si="26">SUM(D93:D96)</f>
        <v>11179</v>
      </c>
      <c r="E92" s="12">
        <f t="shared" si="26"/>
        <v>13835</v>
      </c>
      <c r="F92" s="12">
        <f t="shared" si="26"/>
        <v>1757</v>
      </c>
      <c r="G92" s="12">
        <f t="shared" si="26"/>
        <v>553</v>
      </c>
      <c r="H92" s="54">
        <f t="shared" si="20"/>
        <v>0</v>
      </c>
    </row>
    <row r="93" spans="1:8" x14ac:dyDescent="0.25">
      <c r="A93" s="4" t="s">
        <v>8</v>
      </c>
      <c r="B93" s="3">
        <v>121</v>
      </c>
      <c r="C93" s="12">
        <f>SUM(D93:G93)</f>
        <v>1804</v>
      </c>
      <c r="D93" s="13"/>
      <c r="E93" s="13"/>
      <c r="F93" s="13">
        <v>1251</v>
      </c>
      <c r="G93" s="13">
        <v>553</v>
      </c>
      <c r="H93" s="54">
        <f t="shared" si="20"/>
        <v>0</v>
      </c>
    </row>
    <row r="94" spans="1:8" x14ac:dyDescent="0.25">
      <c r="A94" s="4" t="s">
        <v>9</v>
      </c>
      <c r="B94" s="3">
        <v>122</v>
      </c>
      <c r="C94" s="12">
        <f t="shared" ref="C94:C96" si="27">SUM(D94:G94)</f>
        <v>11690</v>
      </c>
      <c r="D94" s="13">
        <v>4920</v>
      </c>
      <c r="E94" s="13">
        <v>6264</v>
      </c>
      <c r="F94" s="14">
        <v>506</v>
      </c>
      <c r="G94" s="14"/>
      <c r="H94" s="54">
        <f t="shared" si="20"/>
        <v>0</v>
      </c>
    </row>
    <row r="95" spans="1:8" x14ac:dyDescent="0.25">
      <c r="A95" s="4" t="s">
        <v>10</v>
      </c>
      <c r="B95" s="3">
        <v>123</v>
      </c>
      <c r="C95" s="12">
        <f t="shared" si="27"/>
        <v>7370</v>
      </c>
      <c r="D95" s="13">
        <v>3242</v>
      </c>
      <c r="E95" s="13">
        <v>4128</v>
      </c>
      <c r="F95" s="14"/>
      <c r="G95" s="14"/>
      <c r="H95" s="54">
        <f t="shared" si="20"/>
        <v>0</v>
      </c>
    </row>
    <row r="96" spans="1:8" x14ac:dyDescent="0.25">
      <c r="A96" s="4" t="s">
        <v>11</v>
      </c>
      <c r="B96" s="3">
        <v>124</v>
      </c>
      <c r="C96" s="12">
        <f t="shared" si="27"/>
        <v>6460</v>
      </c>
      <c r="D96" s="13">
        <v>3017</v>
      </c>
      <c r="E96" s="13">
        <v>3443</v>
      </c>
      <c r="F96" s="13"/>
      <c r="G96" s="13"/>
      <c r="H96" s="54">
        <f t="shared" si="20"/>
        <v>0</v>
      </c>
    </row>
    <row r="97" spans="1:8" x14ac:dyDescent="0.25">
      <c r="A97" s="64" t="s">
        <v>42</v>
      </c>
      <c r="B97" s="64" t="s">
        <v>20</v>
      </c>
      <c r="C97" s="12">
        <v>11378</v>
      </c>
      <c r="D97" s="12">
        <v>9201</v>
      </c>
      <c r="E97" s="12">
        <v>1694</v>
      </c>
      <c r="F97" s="12">
        <v>440</v>
      </c>
      <c r="G97" s="12">
        <v>43</v>
      </c>
      <c r="H97" s="54" t="s">
        <v>50</v>
      </c>
    </row>
    <row r="98" spans="1:8" x14ac:dyDescent="0.25">
      <c r="A98" s="5" t="s">
        <v>21</v>
      </c>
      <c r="B98" s="6"/>
      <c r="C98" s="13"/>
      <c r="D98" s="13"/>
      <c r="E98" s="13"/>
      <c r="F98" s="13"/>
      <c r="G98" s="13"/>
      <c r="H98" s="54">
        <f t="shared" si="20"/>
        <v>0</v>
      </c>
    </row>
    <row r="99" spans="1:8" x14ac:dyDescent="0.25">
      <c r="A99" s="4" t="s">
        <v>22</v>
      </c>
      <c r="B99" s="3">
        <v>111</v>
      </c>
      <c r="C99" s="12">
        <f>SUM(D99:G99)</f>
        <v>8959</v>
      </c>
      <c r="D99" s="18">
        <v>8959</v>
      </c>
      <c r="E99" s="18"/>
      <c r="F99" s="18"/>
      <c r="G99" s="18"/>
      <c r="H99" s="54">
        <f t="shared" si="20"/>
        <v>0</v>
      </c>
    </row>
    <row r="100" spans="1:8" x14ac:dyDescent="0.25">
      <c r="A100" s="7" t="s">
        <v>23</v>
      </c>
      <c r="B100" s="3">
        <v>112</v>
      </c>
      <c r="C100" s="12">
        <f>SUM(D100:G100)</f>
        <v>0</v>
      </c>
      <c r="D100" s="18"/>
      <c r="E100" s="18"/>
      <c r="F100" s="18"/>
      <c r="G100" s="18"/>
      <c r="H100" s="54">
        <f t="shared" si="20"/>
        <v>0</v>
      </c>
    </row>
    <row r="101" spans="1:8" x14ac:dyDescent="0.25">
      <c r="A101" s="7" t="s">
        <v>5</v>
      </c>
      <c r="B101" s="3">
        <v>113</v>
      </c>
      <c r="C101" s="12">
        <f t="shared" ref="C101:C102" si="28">SUM(D101:G101)</f>
        <v>5862</v>
      </c>
      <c r="D101" s="18">
        <v>5202</v>
      </c>
      <c r="E101" s="18">
        <f>223+313</f>
        <v>536</v>
      </c>
      <c r="F101" s="18">
        <v>115</v>
      </c>
      <c r="G101" s="18">
        <v>9</v>
      </c>
      <c r="H101" s="54">
        <f t="shared" si="20"/>
        <v>0</v>
      </c>
    </row>
    <row r="102" spans="1:8" x14ac:dyDescent="0.25">
      <c r="A102" s="7" t="s">
        <v>6</v>
      </c>
      <c r="B102" s="3">
        <v>114</v>
      </c>
      <c r="C102" s="12">
        <f t="shared" si="28"/>
        <v>10403</v>
      </c>
      <c r="D102" s="18">
        <v>9201</v>
      </c>
      <c r="E102" s="18">
        <f>305+424</f>
        <v>729</v>
      </c>
      <c r="F102" s="18">
        <f>122+312</f>
        <v>434</v>
      </c>
      <c r="G102" s="18">
        <v>39</v>
      </c>
      <c r="H102" s="54">
        <f t="shared" si="20"/>
        <v>0</v>
      </c>
    </row>
    <row r="103" spans="1:8" x14ac:dyDescent="0.25">
      <c r="A103" s="5" t="s">
        <v>7</v>
      </c>
      <c r="B103" s="8"/>
      <c r="C103" s="12">
        <f>SUM(C104:C107)</f>
        <v>11378</v>
      </c>
      <c r="D103" s="12">
        <f t="shared" ref="D103:G103" si="29">SUM(D104:D107)</f>
        <v>9201</v>
      </c>
      <c r="E103" s="12">
        <f t="shared" si="29"/>
        <v>1694</v>
      </c>
      <c r="F103" s="12">
        <f t="shared" si="29"/>
        <v>440</v>
      </c>
      <c r="G103" s="12">
        <f t="shared" si="29"/>
        <v>43</v>
      </c>
      <c r="H103" s="54">
        <f t="shared" si="20"/>
        <v>0</v>
      </c>
    </row>
    <row r="104" spans="1:8" x14ac:dyDescent="0.25">
      <c r="A104" s="4" t="s">
        <v>8</v>
      </c>
      <c r="B104" s="3">
        <v>121</v>
      </c>
      <c r="C104" s="12">
        <f>SUM(D104:G104)</f>
        <v>1377</v>
      </c>
      <c r="D104" s="18">
        <v>356</v>
      </c>
      <c r="E104" s="18">
        <v>660</v>
      </c>
      <c r="F104" s="18">
        <v>318</v>
      </c>
      <c r="G104" s="18">
        <v>43</v>
      </c>
      <c r="H104" s="54">
        <f t="shared" si="20"/>
        <v>0</v>
      </c>
    </row>
    <row r="105" spans="1:8" x14ac:dyDescent="0.25">
      <c r="A105" s="4" t="s">
        <v>9</v>
      </c>
      <c r="B105" s="3">
        <v>122</v>
      </c>
      <c r="C105" s="12">
        <f t="shared" ref="C105:C107" si="30">SUM(D105:G105)</f>
        <v>1079</v>
      </c>
      <c r="D105" s="18">
        <v>957</v>
      </c>
      <c r="E105" s="18"/>
      <c r="F105" s="50">
        <v>122</v>
      </c>
      <c r="G105" s="16"/>
      <c r="H105" s="54">
        <f t="shared" si="20"/>
        <v>0</v>
      </c>
    </row>
    <row r="106" spans="1:8" x14ac:dyDescent="0.25">
      <c r="A106" s="4" t="s">
        <v>10</v>
      </c>
      <c r="B106" s="3">
        <v>123</v>
      </c>
      <c r="C106" s="12">
        <f t="shared" si="30"/>
        <v>7600</v>
      </c>
      <c r="D106" s="18">
        <v>6566</v>
      </c>
      <c r="E106" s="18">
        <v>1034</v>
      </c>
      <c r="F106" s="16"/>
      <c r="G106" s="16"/>
      <c r="H106" s="54">
        <f t="shared" si="20"/>
        <v>0</v>
      </c>
    </row>
    <row r="107" spans="1:8" x14ac:dyDescent="0.25">
      <c r="A107" s="4" t="s">
        <v>11</v>
      </c>
      <c r="B107" s="3">
        <v>124</v>
      </c>
      <c r="C107" s="12">
        <f t="shared" si="30"/>
        <v>1322</v>
      </c>
      <c r="D107" s="18">
        <v>1322</v>
      </c>
      <c r="E107" s="18"/>
      <c r="F107" s="17"/>
      <c r="G107" s="17"/>
      <c r="H107" s="54">
        <f t="shared" si="20"/>
        <v>0</v>
      </c>
    </row>
    <row r="108" spans="1:8" x14ac:dyDescent="0.25">
      <c r="A108" s="64" t="s">
        <v>43</v>
      </c>
      <c r="B108" s="64" t="s">
        <v>20</v>
      </c>
      <c r="C108" s="12">
        <v>4423</v>
      </c>
      <c r="D108" s="12">
        <v>3411</v>
      </c>
      <c r="E108" s="12">
        <v>811</v>
      </c>
      <c r="F108" s="12">
        <v>142</v>
      </c>
      <c r="G108" s="12">
        <v>59</v>
      </c>
      <c r="H108" s="54" t="s">
        <v>50</v>
      </c>
    </row>
    <row r="109" spans="1:8" x14ac:dyDescent="0.25">
      <c r="A109" s="5" t="s">
        <v>21</v>
      </c>
      <c r="B109" s="6"/>
      <c r="C109" s="13"/>
      <c r="D109" s="13"/>
      <c r="E109" s="13"/>
      <c r="F109" s="13"/>
      <c r="G109" s="13"/>
      <c r="H109" s="54">
        <f t="shared" si="20"/>
        <v>0</v>
      </c>
    </row>
    <row r="110" spans="1:8" x14ac:dyDescent="0.25">
      <c r="A110" s="4" t="s">
        <v>22</v>
      </c>
      <c r="B110" s="3">
        <v>111</v>
      </c>
      <c r="C110" s="12">
        <f>SUM(D110:G110)</f>
        <v>4423</v>
      </c>
      <c r="D110" s="18">
        <v>3411</v>
      </c>
      <c r="E110" s="18">
        <v>811</v>
      </c>
      <c r="F110" s="18">
        <v>142</v>
      </c>
      <c r="G110" s="18">
        <v>59</v>
      </c>
      <c r="H110" s="54">
        <f t="shared" si="20"/>
        <v>0</v>
      </c>
    </row>
    <row r="111" spans="1:8" x14ac:dyDescent="0.25">
      <c r="A111" s="7" t="s">
        <v>23</v>
      </c>
      <c r="B111" s="3">
        <v>112</v>
      </c>
      <c r="C111" s="12">
        <f>SUM(D111:G111)</f>
        <v>0</v>
      </c>
      <c r="D111" s="18">
        <v>0</v>
      </c>
      <c r="E111" s="18">
        <v>0</v>
      </c>
      <c r="F111" s="18">
        <v>0</v>
      </c>
      <c r="G111" s="18">
        <v>0</v>
      </c>
      <c r="H111" s="54">
        <f t="shared" si="20"/>
        <v>0</v>
      </c>
    </row>
    <row r="112" spans="1:8" x14ac:dyDescent="0.25">
      <c r="A112" s="7" t="s">
        <v>5</v>
      </c>
      <c r="B112" s="3">
        <v>113</v>
      </c>
      <c r="C112" s="12">
        <f t="shared" ref="C112:C113" si="31">SUM(D112:G112)</f>
        <v>2667</v>
      </c>
      <c r="D112" s="18">
        <v>2217</v>
      </c>
      <c r="E112" s="18">
        <v>392</v>
      </c>
      <c r="F112" s="18">
        <v>46</v>
      </c>
      <c r="G112" s="18">
        <v>12</v>
      </c>
      <c r="H112" s="54">
        <f t="shared" si="20"/>
        <v>0</v>
      </c>
    </row>
    <row r="113" spans="1:8" x14ac:dyDescent="0.25">
      <c r="A113" s="7" t="s">
        <v>6</v>
      </c>
      <c r="B113" s="3">
        <v>114</v>
      </c>
      <c r="C113" s="12">
        <f t="shared" si="31"/>
        <v>304</v>
      </c>
      <c r="D113" s="18">
        <v>218</v>
      </c>
      <c r="E113" s="18">
        <v>57</v>
      </c>
      <c r="F113" s="18">
        <v>22</v>
      </c>
      <c r="G113" s="18">
        <v>7</v>
      </c>
      <c r="H113" s="54">
        <f t="shared" si="20"/>
        <v>0</v>
      </c>
    </row>
    <row r="114" spans="1:8" x14ac:dyDescent="0.25">
      <c r="A114" s="5" t="s">
        <v>7</v>
      </c>
      <c r="B114" s="8"/>
      <c r="C114" s="12">
        <f>SUM(C115:C118)</f>
        <v>4423</v>
      </c>
      <c r="D114" s="12">
        <f t="shared" ref="D114:G114" si="32">SUM(D115:D118)</f>
        <v>3411</v>
      </c>
      <c r="E114" s="12">
        <f t="shared" si="32"/>
        <v>811</v>
      </c>
      <c r="F114" s="12">
        <f t="shared" si="32"/>
        <v>142</v>
      </c>
      <c r="G114" s="12">
        <f t="shared" si="32"/>
        <v>59</v>
      </c>
      <c r="H114" s="54">
        <f t="shared" si="20"/>
        <v>0</v>
      </c>
    </row>
    <row r="115" spans="1:8" x14ac:dyDescent="0.25">
      <c r="A115" s="4" t="s">
        <v>8</v>
      </c>
      <c r="B115" s="3">
        <v>121</v>
      </c>
      <c r="C115" s="12">
        <f>SUM(D115:G115)</f>
        <v>678</v>
      </c>
      <c r="D115" s="18">
        <v>0</v>
      </c>
      <c r="E115" s="18">
        <v>477</v>
      </c>
      <c r="F115" s="18">
        <v>142</v>
      </c>
      <c r="G115" s="18">
        <v>59</v>
      </c>
      <c r="H115" s="54">
        <f t="shared" si="20"/>
        <v>0</v>
      </c>
    </row>
    <row r="116" spans="1:8" x14ac:dyDescent="0.25">
      <c r="A116" s="4" t="s">
        <v>9</v>
      </c>
      <c r="B116" s="3">
        <v>122</v>
      </c>
      <c r="C116" s="12">
        <f t="shared" ref="C116:C118" si="33">SUM(D116:G116)</f>
        <v>0</v>
      </c>
      <c r="D116" s="18">
        <v>0</v>
      </c>
      <c r="E116" s="18">
        <v>0</v>
      </c>
      <c r="F116" s="19">
        <v>0</v>
      </c>
      <c r="G116" s="16">
        <v>0</v>
      </c>
      <c r="H116" s="54">
        <f t="shared" si="20"/>
        <v>0</v>
      </c>
    </row>
    <row r="117" spans="1:8" x14ac:dyDescent="0.25">
      <c r="A117" s="4" t="s">
        <v>10</v>
      </c>
      <c r="B117" s="3">
        <v>123</v>
      </c>
      <c r="C117" s="12">
        <f t="shared" si="33"/>
        <v>1797</v>
      </c>
      <c r="D117" s="18">
        <v>1463</v>
      </c>
      <c r="E117" s="18">
        <v>334</v>
      </c>
      <c r="F117" s="16">
        <v>0</v>
      </c>
      <c r="G117" s="16">
        <v>0</v>
      </c>
      <c r="H117" s="54">
        <f t="shared" si="20"/>
        <v>0</v>
      </c>
    </row>
    <row r="118" spans="1:8" x14ac:dyDescent="0.25">
      <c r="A118" s="4" t="s">
        <v>11</v>
      </c>
      <c r="B118" s="3">
        <v>124</v>
      </c>
      <c r="C118" s="12">
        <f t="shared" si="33"/>
        <v>1948</v>
      </c>
      <c r="D118" s="18">
        <v>1948</v>
      </c>
      <c r="E118" s="18">
        <v>0</v>
      </c>
      <c r="F118" s="17">
        <v>0</v>
      </c>
      <c r="G118" s="17">
        <v>0</v>
      </c>
      <c r="H118" s="54">
        <f t="shared" si="20"/>
        <v>0</v>
      </c>
    </row>
    <row r="119" spans="1:8" x14ac:dyDescent="0.25">
      <c r="A119" s="64" t="s">
        <v>44</v>
      </c>
      <c r="B119" s="64" t="s">
        <v>20</v>
      </c>
      <c r="C119" s="12">
        <v>13853</v>
      </c>
      <c r="D119" s="12">
        <v>5150</v>
      </c>
      <c r="E119" s="12">
        <v>7199</v>
      </c>
      <c r="F119" s="12">
        <v>1395</v>
      </c>
      <c r="G119" s="12">
        <v>109</v>
      </c>
      <c r="H119" s="54" t="s">
        <v>50</v>
      </c>
    </row>
    <row r="120" spans="1:8" x14ac:dyDescent="0.25">
      <c r="A120" s="5" t="s">
        <v>21</v>
      </c>
      <c r="B120" s="6"/>
      <c r="C120" s="13"/>
      <c r="D120" s="13"/>
      <c r="E120" s="13"/>
      <c r="F120" s="13"/>
      <c r="G120" s="13"/>
      <c r="H120" s="54">
        <f t="shared" si="20"/>
        <v>0</v>
      </c>
    </row>
    <row r="121" spans="1:8" ht="16.5" x14ac:dyDescent="0.25">
      <c r="A121" s="4" t="s">
        <v>22</v>
      </c>
      <c r="B121" s="3">
        <v>111</v>
      </c>
      <c r="C121" s="12">
        <f>SUM(D121:G121)</f>
        <v>7455</v>
      </c>
      <c r="D121" s="20">
        <v>4405</v>
      </c>
      <c r="E121" s="20">
        <v>1546</v>
      </c>
      <c r="F121" s="20">
        <v>1395</v>
      </c>
      <c r="G121" s="20">
        <v>109</v>
      </c>
      <c r="H121" s="54">
        <f t="shared" si="20"/>
        <v>0</v>
      </c>
    </row>
    <row r="122" spans="1:8" ht="16.5" x14ac:dyDescent="0.25">
      <c r="A122" s="7" t="s">
        <v>23</v>
      </c>
      <c r="B122" s="3">
        <v>112</v>
      </c>
      <c r="C122" s="12">
        <f>SUM(D122:G122)</f>
        <v>1417</v>
      </c>
      <c r="D122" s="20"/>
      <c r="E122" s="20">
        <v>429</v>
      </c>
      <c r="F122" s="20">
        <v>895</v>
      </c>
      <c r="G122" s="20">
        <v>93</v>
      </c>
      <c r="H122" s="54">
        <f t="shared" si="20"/>
        <v>0</v>
      </c>
    </row>
    <row r="123" spans="1:8" ht="16.5" x14ac:dyDescent="0.25">
      <c r="A123" s="7" t="s">
        <v>5</v>
      </c>
      <c r="B123" s="3">
        <v>113</v>
      </c>
      <c r="C123" s="12">
        <f t="shared" ref="C123:C124" si="34">SUM(D123:G123)</f>
        <v>6100</v>
      </c>
      <c r="D123" s="20">
        <v>3338</v>
      </c>
      <c r="E123" s="20">
        <v>2393</v>
      </c>
      <c r="F123" s="20">
        <v>358</v>
      </c>
      <c r="G123" s="20">
        <v>11</v>
      </c>
      <c r="H123" s="54">
        <f t="shared" si="20"/>
        <v>0</v>
      </c>
    </row>
    <row r="124" spans="1:8" x14ac:dyDescent="0.25">
      <c r="A124" s="7" t="s">
        <v>6</v>
      </c>
      <c r="B124" s="3">
        <v>114</v>
      </c>
      <c r="C124" s="12">
        <f t="shared" si="34"/>
        <v>0</v>
      </c>
      <c r="D124" s="18"/>
      <c r="E124" s="18"/>
      <c r="F124" s="18"/>
      <c r="G124" s="18"/>
      <c r="H124" s="54">
        <f t="shared" si="20"/>
        <v>0</v>
      </c>
    </row>
    <row r="125" spans="1:8" x14ac:dyDescent="0.25">
      <c r="A125" s="5" t="s">
        <v>7</v>
      </c>
      <c r="B125" s="8"/>
      <c r="C125" s="12">
        <f>SUM(C126:C129)</f>
        <v>13853</v>
      </c>
      <c r="D125" s="12">
        <f t="shared" ref="D125:G125" si="35">SUM(D126:D129)</f>
        <v>5150</v>
      </c>
      <c r="E125" s="12">
        <f t="shared" si="35"/>
        <v>7199</v>
      </c>
      <c r="F125" s="12">
        <f t="shared" si="35"/>
        <v>1395</v>
      </c>
      <c r="G125" s="12">
        <f t="shared" si="35"/>
        <v>109</v>
      </c>
      <c r="H125" s="54">
        <f t="shared" si="20"/>
        <v>0</v>
      </c>
    </row>
    <row r="126" spans="1:8" ht="16.5" x14ac:dyDescent="0.25">
      <c r="A126" s="4" t="s">
        <v>8</v>
      </c>
      <c r="B126" s="3">
        <v>121</v>
      </c>
      <c r="C126" s="12">
        <f>SUM(D126:G126)</f>
        <v>3902</v>
      </c>
      <c r="D126" s="20"/>
      <c r="E126" s="20">
        <v>2463</v>
      </c>
      <c r="F126" s="20">
        <v>1330</v>
      </c>
      <c r="G126" s="20">
        <v>109</v>
      </c>
      <c r="H126" s="54">
        <f t="shared" si="20"/>
        <v>0</v>
      </c>
    </row>
    <row r="127" spans="1:8" ht="16.5" x14ac:dyDescent="0.25">
      <c r="A127" s="4" t="s">
        <v>9</v>
      </c>
      <c r="B127" s="3">
        <v>122</v>
      </c>
      <c r="C127" s="12">
        <f t="shared" ref="C127:C129" si="36">SUM(D127:G127)</f>
        <v>4306</v>
      </c>
      <c r="D127" s="20"/>
      <c r="E127" s="20">
        <v>4241</v>
      </c>
      <c r="F127" s="21">
        <v>65</v>
      </c>
      <c r="G127" s="21"/>
      <c r="H127" s="54">
        <f t="shared" si="20"/>
        <v>0</v>
      </c>
    </row>
    <row r="128" spans="1:8" ht="16.5" x14ac:dyDescent="0.25">
      <c r="A128" s="4" t="s">
        <v>10</v>
      </c>
      <c r="B128" s="3">
        <v>123</v>
      </c>
      <c r="C128" s="12">
        <f t="shared" si="36"/>
        <v>3545</v>
      </c>
      <c r="D128" s="20">
        <v>3050</v>
      </c>
      <c r="E128" s="20">
        <v>495</v>
      </c>
      <c r="F128" s="21"/>
      <c r="G128" s="21"/>
      <c r="H128" s="54">
        <f t="shared" si="20"/>
        <v>0</v>
      </c>
    </row>
    <row r="129" spans="1:8" ht="16.5" x14ac:dyDescent="0.25">
      <c r="A129" s="4" t="s">
        <v>11</v>
      </c>
      <c r="B129" s="3">
        <v>124</v>
      </c>
      <c r="C129" s="12">
        <f t="shared" si="36"/>
        <v>2100</v>
      </c>
      <c r="D129" s="20">
        <v>2100</v>
      </c>
      <c r="E129" s="20"/>
      <c r="F129" s="21"/>
      <c r="G129" s="21"/>
      <c r="H129" s="54">
        <f t="shared" si="20"/>
        <v>0</v>
      </c>
    </row>
    <row r="130" spans="1:8" x14ac:dyDescent="0.25">
      <c r="A130" s="64" t="s">
        <v>45</v>
      </c>
      <c r="B130" s="64" t="s">
        <v>20</v>
      </c>
      <c r="C130" s="12">
        <v>37937</v>
      </c>
      <c r="D130" s="12">
        <v>8313.2999999999993</v>
      </c>
      <c r="E130" s="12">
        <v>19397.699999999997</v>
      </c>
      <c r="F130" s="12">
        <v>7041</v>
      </c>
      <c r="G130" s="12">
        <v>3185</v>
      </c>
      <c r="H130" s="54" t="s">
        <v>50</v>
      </c>
    </row>
    <row r="131" spans="1:8" x14ac:dyDescent="0.25">
      <c r="A131" s="5" t="s">
        <v>21</v>
      </c>
      <c r="B131" s="6"/>
      <c r="C131" s="13"/>
      <c r="D131" s="13"/>
      <c r="E131" s="13"/>
      <c r="F131" s="13"/>
      <c r="G131" s="13"/>
      <c r="H131" s="54">
        <f t="shared" si="20"/>
        <v>0</v>
      </c>
    </row>
    <row r="132" spans="1:8" x14ac:dyDescent="0.25">
      <c r="A132" s="4" t="s">
        <v>22</v>
      </c>
      <c r="B132" s="3">
        <v>111</v>
      </c>
      <c r="C132" s="12">
        <f>SUM(D132:G132)</f>
        <v>22612</v>
      </c>
      <c r="D132" s="24">
        <v>3885.8999999999996</v>
      </c>
      <c r="E132" s="24">
        <v>9067.0999999999985</v>
      </c>
      <c r="F132" s="25">
        <v>6486</v>
      </c>
      <c r="G132" s="25">
        <v>3173</v>
      </c>
      <c r="H132" s="54">
        <f t="shared" si="20"/>
        <v>0</v>
      </c>
    </row>
    <row r="133" spans="1:8" x14ac:dyDescent="0.25">
      <c r="A133" s="7" t="s">
        <v>23</v>
      </c>
      <c r="B133" s="3">
        <v>112</v>
      </c>
      <c r="C133" s="12">
        <f>SUM(D133:G133)</f>
        <v>15790</v>
      </c>
      <c r="D133" s="24">
        <v>2783.4</v>
      </c>
      <c r="E133" s="24">
        <v>6494.5999999999995</v>
      </c>
      <c r="F133" s="22">
        <v>5591</v>
      </c>
      <c r="G133" s="23">
        <v>921</v>
      </c>
      <c r="H133" s="54">
        <f t="shared" si="20"/>
        <v>0</v>
      </c>
    </row>
    <row r="134" spans="1:8" x14ac:dyDescent="0.25">
      <c r="A134" s="7" t="s">
        <v>5</v>
      </c>
      <c r="B134" s="3">
        <v>113</v>
      </c>
      <c r="C134" s="12">
        <f t="shared" ref="C134:C135" si="37">SUM(D134:G134)</f>
        <v>14906</v>
      </c>
      <c r="D134" s="24">
        <v>3059.1</v>
      </c>
      <c r="E134" s="24">
        <v>7137.9</v>
      </c>
      <c r="F134" s="25">
        <v>3684</v>
      </c>
      <c r="G134" s="25">
        <v>1025</v>
      </c>
      <c r="H134" s="54">
        <f t="shared" si="20"/>
        <v>0</v>
      </c>
    </row>
    <row r="135" spans="1:8" x14ac:dyDescent="0.25">
      <c r="A135" s="7" t="s">
        <v>6</v>
      </c>
      <c r="B135" s="3">
        <v>114</v>
      </c>
      <c r="C135" s="12">
        <f t="shared" si="37"/>
        <v>15169</v>
      </c>
      <c r="D135" s="27">
        <v>3435.6</v>
      </c>
      <c r="E135" s="27">
        <v>8016.4</v>
      </c>
      <c r="F135" s="25">
        <v>2735</v>
      </c>
      <c r="G135" s="26">
        <v>982</v>
      </c>
      <c r="H135" s="54">
        <f t="shared" si="20"/>
        <v>0</v>
      </c>
    </row>
    <row r="136" spans="1:8" x14ac:dyDescent="0.25">
      <c r="A136" s="5" t="s">
        <v>7</v>
      </c>
      <c r="B136" s="8"/>
      <c r="C136" s="12">
        <f>SUM(C137:C140)</f>
        <v>37937</v>
      </c>
      <c r="D136" s="12">
        <f t="shared" ref="D136:G136" si="38">SUM(D137:D140)</f>
        <v>8313.2999999999993</v>
      </c>
      <c r="E136" s="12">
        <f t="shared" si="38"/>
        <v>19397.699999999997</v>
      </c>
      <c r="F136" s="12">
        <f t="shared" si="38"/>
        <v>7041</v>
      </c>
      <c r="G136" s="12">
        <f t="shared" si="38"/>
        <v>3185</v>
      </c>
      <c r="H136" s="54">
        <f t="shared" si="20"/>
        <v>0</v>
      </c>
    </row>
    <row r="137" spans="1:8" x14ac:dyDescent="0.25">
      <c r="A137" s="4" t="s">
        <v>8</v>
      </c>
      <c r="B137" s="3">
        <v>121</v>
      </c>
      <c r="C137" s="12">
        <f>SUM(D137:G137)</f>
        <v>13900</v>
      </c>
      <c r="D137" s="28">
        <v>1688.1</v>
      </c>
      <c r="E137" s="28">
        <v>3938.8999999999996</v>
      </c>
      <c r="F137" s="22">
        <v>5088</v>
      </c>
      <c r="G137" s="22">
        <v>3185</v>
      </c>
      <c r="H137" s="54">
        <f t="shared" si="20"/>
        <v>0</v>
      </c>
    </row>
    <row r="138" spans="1:8" x14ac:dyDescent="0.25">
      <c r="A138" s="4" t="s">
        <v>9</v>
      </c>
      <c r="B138" s="3">
        <v>122</v>
      </c>
      <c r="C138" s="12">
        <f t="shared" ref="C138:C140" si="39">SUM(D138:G138)</f>
        <v>14050</v>
      </c>
      <c r="D138" s="28">
        <v>3629.1</v>
      </c>
      <c r="E138" s="28">
        <v>8467.9</v>
      </c>
      <c r="F138" s="22">
        <v>1953</v>
      </c>
      <c r="G138" s="23"/>
      <c r="H138" s="54">
        <f t="shared" si="20"/>
        <v>0</v>
      </c>
    </row>
    <row r="139" spans="1:8" x14ac:dyDescent="0.25">
      <c r="A139" s="4" t="s">
        <v>10</v>
      </c>
      <c r="B139" s="3">
        <v>123</v>
      </c>
      <c r="C139" s="12">
        <f t="shared" si="39"/>
        <v>1705</v>
      </c>
      <c r="D139" s="28">
        <v>511.5</v>
      </c>
      <c r="E139" s="28">
        <v>1193.5</v>
      </c>
      <c r="F139" s="23"/>
      <c r="G139" s="23"/>
      <c r="H139" s="54">
        <f t="shared" si="20"/>
        <v>0</v>
      </c>
    </row>
    <row r="140" spans="1:8" x14ac:dyDescent="0.25">
      <c r="A140" s="4" t="s">
        <v>11</v>
      </c>
      <c r="B140" s="3">
        <v>124</v>
      </c>
      <c r="C140" s="12">
        <f t="shared" si="39"/>
        <v>8282</v>
      </c>
      <c r="D140" s="28">
        <v>2484.6</v>
      </c>
      <c r="E140" s="28">
        <v>5797.4</v>
      </c>
      <c r="F140" s="23"/>
      <c r="G140" s="23"/>
      <c r="H140" s="54">
        <f t="shared" si="20"/>
        <v>0</v>
      </c>
    </row>
    <row r="141" spans="1:8" x14ac:dyDescent="0.25">
      <c r="A141" s="64" t="s">
        <v>46</v>
      </c>
      <c r="B141" s="64" t="s">
        <v>20</v>
      </c>
      <c r="C141" s="12">
        <v>6386</v>
      </c>
      <c r="D141" s="12">
        <v>2050</v>
      </c>
      <c r="E141" s="12">
        <v>4017</v>
      </c>
      <c r="F141" s="12">
        <v>319</v>
      </c>
      <c r="G141" s="12">
        <v>0</v>
      </c>
      <c r="H141" s="54" t="s">
        <v>50</v>
      </c>
    </row>
    <row r="142" spans="1:8" x14ac:dyDescent="0.25">
      <c r="A142" s="5" t="s">
        <v>21</v>
      </c>
      <c r="B142" s="6"/>
      <c r="C142" s="13"/>
      <c r="D142" s="13"/>
      <c r="E142" s="13"/>
      <c r="F142" s="13"/>
      <c r="G142" s="13"/>
      <c r="H142" s="54">
        <f t="shared" ref="H142:H173" si="40">C142-SUM(D142:G142)</f>
        <v>0</v>
      </c>
    </row>
    <row r="143" spans="1:8" x14ac:dyDescent="0.25">
      <c r="A143" s="4" t="s">
        <v>22</v>
      </c>
      <c r="B143" s="3">
        <v>111</v>
      </c>
      <c r="C143" s="12">
        <f>SUM(D143:G143)</f>
        <v>6386</v>
      </c>
      <c r="D143" s="19">
        <v>2050</v>
      </c>
      <c r="E143" s="19">
        <v>4017</v>
      </c>
      <c r="F143" s="16">
        <v>319</v>
      </c>
      <c r="G143" s="16"/>
      <c r="H143" s="54">
        <f t="shared" si="40"/>
        <v>0</v>
      </c>
    </row>
    <row r="144" spans="1:8" x14ac:dyDescent="0.25">
      <c r="A144" s="7" t="s">
        <v>23</v>
      </c>
      <c r="B144" s="3">
        <v>112</v>
      </c>
      <c r="C144" s="12"/>
      <c r="D144" s="16"/>
      <c r="E144" s="16"/>
      <c r="F144" s="16"/>
      <c r="G144" s="16"/>
      <c r="H144" s="54">
        <f t="shared" si="40"/>
        <v>0</v>
      </c>
    </row>
    <row r="145" spans="1:8" x14ac:dyDescent="0.25">
      <c r="A145" s="7" t="s">
        <v>5</v>
      </c>
      <c r="B145" s="3">
        <v>113</v>
      </c>
      <c r="C145" s="12">
        <f t="shared" ref="C145:C146" si="41">SUM(D145:G145)</f>
        <v>3530</v>
      </c>
      <c r="D145" s="19">
        <v>2049</v>
      </c>
      <c r="E145" s="19">
        <v>1284</v>
      </c>
      <c r="F145" s="16">
        <v>197</v>
      </c>
      <c r="G145" s="16"/>
      <c r="H145" s="54">
        <f t="shared" si="40"/>
        <v>0</v>
      </c>
    </row>
    <row r="146" spans="1:8" x14ac:dyDescent="0.25">
      <c r="A146" s="7" t="s">
        <v>6</v>
      </c>
      <c r="B146" s="3">
        <v>114</v>
      </c>
      <c r="C146" s="12">
        <f t="shared" si="41"/>
        <v>5630</v>
      </c>
      <c r="D146" s="19">
        <v>1306</v>
      </c>
      <c r="E146" s="19">
        <v>4017</v>
      </c>
      <c r="F146" s="16">
        <v>307</v>
      </c>
      <c r="G146" s="16"/>
      <c r="H146" s="54">
        <f t="shared" si="40"/>
        <v>0</v>
      </c>
    </row>
    <row r="147" spans="1:8" x14ac:dyDescent="0.25">
      <c r="A147" s="5" t="s">
        <v>7</v>
      </c>
      <c r="B147" s="8"/>
      <c r="C147" s="12">
        <f>SUM(C148:C151)</f>
        <v>6386</v>
      </c>
      <c r="D147" s="12">
        <f t="shared" ref="D147:G147" si="42">SUM(D148:D151)</f>
        <v>2050</v>
      </c>
      <c r="E147" s="12">
        <f t="shared" si="42"/>
        <v>4017</v>
      </c>
      <c r="F147" s="12">
        <f t="shared" si="42"/>
        <v>319</v>
      </c>
      <c r="G147" s="12">
        <f t="shared" si="42"/>
        <v>0</v>
      </c>
      <c r="H147" s="54">
        <f t="shared" si="40"/>
        <v>0</v>
      </c>
    </row>
    <row r="148" spans="1:8" x14ac:dyDescent="0.25">
      <c r="A148" s="4" t="s">
        <v>8</v>
      </c>
      <c r="B148" s="3">
        <v>121</v>
      </c>
      <c r="C148" s="12">
        <f>SUM(D148:G148)</f>
        <v>319</v>
      </c>
      <c r="D148" s="16"/>
      <c r="E148" s="16"/>
      <c r="F148" s="16">
        <v>319</v>
      </c>
      <c r="G148" s="16"/>
      <c r="H148" s="54">
        <f t="shared" si="40"/>
        <v>0</v>
      </c>
    </row>
    <row r="149" spans="1:8" x14ac:dyDescent="0.25">
      <c r="A149" s="4" t="s">
        <v>9</v>
      </c>
      <c r="B149" s="3">
        <v>122</v>
      </c>
      <c r="C149" s="12"/>
      <c r="D149" s="16"/>
      <c r="E149" s="16"/>
      <c r="F149" s="16"/>
      <c r="G149" s="16"/>
      <c r="H149" s="54">
        <f t="shared" si="40"/>
        <v>0</v>
      </c>
    </row>
    <row r="150" spans="1:8" x14ac:dyDescent="0.25">
      <c r="A150" s="4" t="s">
        <v>10</v>
      </c>
      <c r="B150" s="3">
        <v>123</v>
      </c>
      <c r="C150" s="12">
        <f t="shared" ref="C150:C151" si="43">SUM(D150:G150)</f>
        <v>3799</v>
      </c>
      <c r="D150" s="19">
        <v>1121</v>
      </c>
      <c r="E150" s="19">
        <v>2678</v>
      </c>
      <c r="F150" s="16"/>
      <c r="G150" s="16"/>
      <c r="H150" s="54">
        <f t="shared" si="40"/>
        <v>0</v>
      </c>
    </row>
    <row r="151" spans="1:8" x14ac:dyDescent="0.25">
      <c r="A151" s="4" t="s">
        <v>11</v>
      </c>
      <c r="B151" s="3">
        <v>124</v>
      </c>
      <c r="C151" s="12">
        <f t="shared" si="43"/>
        <v>2268</v>
      </c>
      <c r="D151" s="16">
        <v>929</v>
      </c>
      <c r="E151" s="19">
        <v>1339</v>
      </c>
      <c r="F151" s="16"/>
      <c r="G151" s="16"/>
      <c r="H151" s="54">
        <f t="shared" si="40"/>
        <v>0</v>
      </c>
    </row>
    <row r="152" spans="1:8" x14ac:dyDescent="0.25">
      <c r="A152" s="64" t="s">
        <v>47</v>
      </c>
      <c r="B152" s="64" t="s">
        <v>20</v>
      </c>
      <c r="C152" s="12">
        <v>26331</v>
      </c>
      <c r="D152" s="12">
        <v>18180</v>
      </c>
      <c r="E152" s="12">
        <v>5750</v>
      </c>
      <c r="F152" s="12">
        <v>1163</v>
      </c>
      <c r="G152" s="12">
        <v>1238</v>
      </c>
      <c r="H152" s="54" t="s">
        <v>50</v>
      </c>
    </row>
    <row r="153" spans="1:8" x14ac:dyDescent="0.25">
      <c r="A153" s="5" t="s">
        <v>21</v>
      </c>
      <c r="B153" s="6"/>
      <c r="C153" s="13"/>
      <c r="D153" s="13"/>
      <c r="E153" s="13"/>
      <c r="F153" s="13"/>
      <c r="G153" s="13"/>
      <c r="H153" s="54">
        <f t="shared" si="40"/>
        <v>0</v>
      </c>
    </row>
    <row r="154" spans="1:8" ht="16.5" x14ac:dyDescent="0.25">
      <c r="A154" s="4" t="s">
        <v>22</v>
      </c>
      <c r="B154" s="3">
        <v>111</v>
      </c>
      <c r="C154" s="12">
        <f>SUM(D154:G154)</f>
        <v>26331</v>
      </c>
      <c r="D154" s="20">
        <v>18180</v>
      </c>
      <c r="E154" s="20">
        <v>5750</v>
      </c>
      <c r="F154" s="20">
        <v>1163</v>
      </c>
      <c r="G154" s="20">
        <v>1238</v>
      </c>
      <c r="H154" s="54">
        <f t="shared" si="40"/>
        <v>0</v>
      </c>
    </row>
    <row r="155" spans="1:8" ht="16.5" x14ac:dyDescent="0.25">
      <c r="A155" s="7" t="s">
        <v>23</v>
      </c>
      <c r="B155" s="3">
        <v>112</v>
      </c>
      <c r="C155" s="12">
        <f>SUM(D155:G155)</f>
        <v>0</v>
      </c>
      <c r="D155" s="20"/>
      <c r="E155" s="20"/>
      <c r="F155" s="20"/>
      <c r="G155" s="20"/>
      <c r="H155" s="54">
        <f t="shared" si="40"/>
        <v>0</v>
      </c>
    </row>
    <row r="156" spans="1:8" ht="16.5" x14ac:dyDescent="0.25">
      <c r="A156" s="7" t="s">
        <v>5</v>
      </c>
      <c r="B156" s="3">
        <v>113</v>
      </c>
      <c r="C156" s="12">
        <f t="shared" ref="C156:C157" si="44">SUM(D156:G156)</f>
        <v>12900</v>
      </c>
      <c r="D156" s="20">
        <v>10695</v>
      </c>
      <c r="E156" s="20">
        <v>1320</v>
      </c>
      <c r="F156" s="20">
        <v>465</v>
      </c>
      <c r="G156" s="20">
        <v>420</v>
      </c>
      <c r="H156" s="54">
        <f t="shared" si="40"/>
        <v>0</v>
      </c>
    </row>
    <row r="157" spans="1:8" x14ac:dyDescent="0.25">
      <c r="A157" s="7" t="s">
        <v>6</v>
      </c>
      <c r="B157" s="3">
        <v>114</v>
      </c>
      <c r="C157" s="12">
        <f t="shared" si="44"/>
        <v>118500</v>
      </c>
      <c r="D157" s="18">
        <v>114795</v>
      </c>
      <c r="E157" s="18">
        <v>2875</v>
      </c>
      <c r="F157" s="18">
        <v>348</v>
      </c>
      <c r="G157" s="18">
        <v>482</v>
      </c>
      <c r="H157" s="54">
        <f t="shared" si="40"/>
        <v>0</v>
      </c>
    </row>
    <row r="158" spans="1:8" x14ac:dyDescent="0.25">
      <c r="A158" s="5" t="s">
        <v>7</v>
      </c>
      <c r="B158" s="8"/>
      <c r="C158" s="12">
        <f>SUM(C159:C162)</f>
        <v>26331</v>
      </c>
      <c r="D158" s="12">
        <f t="shared" ref="D158:G158" si="45">SUM(D159:D162)</f>
        <v>18180</v>
      </c>
      <c r="E158" s="12">
        <f t="shared" si="45"/>
        <v>5750</v>
      </c>
      <c r="F158" s="12">
        <f t="shared" si="45"/>
        <v>1163</v>
      </c>
      <c r="G158" s="12">
        <f t="shared" si="45"/>
        <v>1238</v>
      </c>
      <c r="H158" s="54">
        <f t="shared" si="40"/>
        <v>0</v>
      </c>
    </row>
    <row r="159" spans="1:8" ht="16.5" x14ac:dyDescent="0.25">
      <c r="A159" s="4" t="s">
        <v>8</v>
      </c>
      <c r="B159" s="3">
        <v>121</v>
      </c>
      <c r="C159" s="12">
        <f>SUM(D159:G159)</f>
        <v>2846</v>
      </c>
      <c r="D159" s="20">
        <v>427</v>
      </c>
      <c r="E159" s="20">
        <v>1494</v>
      </c>
      <c r="F159" s="20">
        <v>537</v>
      </c>
      <c r="G159" s="20">
        <v>388</v>
      </c>
      <c r="H159" s="54">
        <f t="shared" si="40"/>
        <v>0</v>
      </c>
    </row>
    <row r="160" spans="1:8" ht="16.5" x14ac:dyDescent="0.25">
      <c r="A160" s="4" t="s">
        <v>9</v>
      </c>
      <c r="B160" s="3">
        <v>122</v>
      </c>
      <c r="C160" s="12">
        <f t="shared" ref="C160:C162" si="46">SUM(D160:G160)</f>
        <v>1097</v>
      </c>
      <c r="D160" s="20">
        <v>544</v>
      </c>
      <c r="E160" s="20">
        <v>150</v>
      </c>
      <c r="F160" s="21">
        <v>403</v>
      </c>
      <c r="G160" s="21"/>
      <c r="H160" s="54">
        <f t="shared" si="40"/>
        <v>0</v>
      </c>
    </row>
    <row r="161" spans="1:8" ht="16.5" x14ac:dyDescent="0.25">
      <c r="A161" s="4" t="s">
        <v>10</v>
      </c>
      <c r="B161" s="3">
        <v>123</v>
      </c>
      <c r="C161" s="12">
        <f t="shared" si="46"/>
        <v>2665</v>
      </c>
      <c r="D161" s="20">
        <v>2340</v>
      </c>
      <c r="E161" s="20">
        <v>325</v>
      </c>
      <c r="F161" s="21"/>
      <c r="G161" s="21"/>
      <c r="H161" s="54">
        <f t="shared" si="40"/>
        <v>0</v>
      </c>
    </row>
    <row r="162" spans="1:8" ht="16.5" x14ac:dyDescent="0.25">
      <c r="A162" s="4" t="s">
        <v>11</v>
      </c>
      <c r="B162" s="3">
        <v>124</v>
      </c>
      <c r="C162" s="12">
        <f t="shared" si="46"/>
        <v>19723</v>
      </c>
      <c r="D162" s="20">
        <v>14869</v>
      </c>
      <c r="E162" s="20">
        <v>3781</v>
      </c>
      <c r="F162" s="21">
        <v>223</v>
      </c>
      <c r="G162" s="21">
        <v>850</v>
      </c>
      <c r="H162" s="54">
        <f t="shared" si="40"/>
        <v>0</v>
      </c>
    </row>
    <row r="163" spans="1:8" x14ac:dyDescent="0.25">
      <c r="A163" s="64" t="s">
        <v>48</v>
      </c>
      <c r="B163" s="64" t="s">
        <v>20</v>
      </c>
      <c r="C163" s="12">
        <f>C169</f>
        <v>8496</v>
      </c>
      <c r="D163" s="12">
        <f t="shared" ref="D163:G163" si="47">D169</f>
        <v>3316</v>
      </c>
      <c r="E163" s="12">
        <f t="shared" si="47"/>
        <v>3370</v>
      </c>
      <c r="F163" s="12">
        <f t="shared" si="47"/>
        <v>1554</v>
      </c>
      <c r="G163" s="12">
        <f t="shared" si="47"/>
        <v>256</v>
      </c>
      <c r="H163" s="54" t="s">
        <v>51</v>
      </c>
    </row>
    <row r="164" spans="1:8" x14ac:dyDescent="0.25">
      <c r="A164" s="5" t="s">
        <v>21</v>
      </c>
      <c r="B164" s="6"/>
      <c r="C164" s="13"/>
      <c r="D164" s="13"/>
      <c r="E164" s="13"/>
      <c r="F164" s="13"/>
      <c r="G164" s="13"/>
      <c r="H164" s="54">
        <f t="shared" si="40"/>
        <v>0</v>
      </c>
    </row>
    <row r="165" spans="1:8" ht="16.5" x14ac:dyDescent="0.25">
      <c r="A165" s="4" t="s">
        <v>22</v>
      </c>
      <c r="B165" s="3">
        <v>111</v>
      </c>
      <c r="C165" s="12">
        <f>SUM(D165:G165)</f>
        <v>4463</v>
      </c>
      <c r="D165" s="20">
        <v>3266</v>
      </c>
      <c r="E165" s="20"/>
      <c r="F165" s="20">
        <v>107</v>
      </c>
      <c r="G165" s="20">
        <v>1090</v>
      </c>
      <c r="H165" s="54">
        <f t="shared" si="40"/>
        <v>0</v>
      </c>
    </row>
    <row r="166" spans="1:8" ht="16.5" x14ac:dyDescent="0.25">
      <c r="A166" s="7" t="s">
        <v>23</v>
      </c>
      <c r="B166" s="3">
        <v>112</v>
      </c>
      <c r="C166" s="12">
        <f>SUM(D166:G166)</f>
        <v>1192</v>
      </c>
      <c r="D166" s="20"/>
      <c r="E166" s="20">
        <v>683</v>
      </c>
      <c r="F166" s="20">
        <v>474</v>
      </c>
      <c r="G166" s="20">
        <v>35</v>
      </c>
      <c r="H166" s="54">
        <f t="shared" si="40"/>
        <v>0</v>
      </c>
    </row>
    <row r="167" spans="1:8" ht="16.5" x14ac:dyDescent="0.25">
      <c r="A167" s="7" t="s">
        <v>5</v>
      </c>
      <c r="B167" s="3">
        <v>113</v>
      </c>
      <c r="C167" s="12">
        <f t="shared" ref="C167:C168" si="48">SUM(D167:G167)</f>
        <v>0</v>
      </c>
      <c r="D167" s="20"/>
      <c r="E167" s="20"/>
      <c r="F167" s="20"/>
      <c r="G167" s="20"/>
      <c r="H167" s="54">
        <f t="shared" si="40"/>
        <v>0</v>
      </c>
    </row>
    <row r="168" spans="1:8" x14ac:dyDescent="0.25">
      <c r="A168" s="7" t="s">
        <v>6</v>
      </c>
      <c r="B168" s="3">
        <v>114</v>
      </c>
      <c r="C168" s="12">
        <f t="shared" si="48"/>
        <v>0</v>
      </c>
      <c r="D168" s="18"/>
      <c r="E168" s="18"/>
      <c r="F168" s="18"/>
      <c r="G168" s="18"/>
      <c r="H168" s="54">
        <f t="shared" si="40"/>
        <v>0</v>
      </c>
    </row>
    <row r="169" spans="1:8" x14ac:dyDescent="0.25">
      <c r="A169" s="5" t="s">
        <v>7</v>
      </c>
      <c r="B169" s="8"/>
      <c r="C169" s="12">
        <f>SUM(C170:C173)</f>
        <v>8496</v>
      </c>
      <c r="D169" s="12">
        <f t="shared" ref="D169:G169" si="49">SUM(D170:D173)</f>
        <v>3316</v>
      </c>
      <c r="E169" s="12">
        <f t="shared" si="49"/>
        <v>3370</v>
      </c>
      <c r="F169" s="12">
        <f t="shared" si="49"/>
        <v>1554</v>
      </c>
      <c r="G169" s="12">
        <f t="shared" si="49"/>
        <v>256</v>
      </c>
      <c r="H169" s="54">
        <f t="shared" si="40"/>
        <v>0</v>
      </c>
    </row>
    <row r="170" spans="1:8" ht="16.5" x14ac:dyDescent="0.25">
      <c r="A170" s="4" t="s">
        <v>8</v>
      </c>
      <c r="B170" s="3">
        <v>121</v>
      </c>
      <c r="C170" s="12">
        <f>SUM(D170:G170)</f>
        <v>1650</v>
      </c>
      <c r="D170" s="20"/>
      <c r="E170" s="20">
        <v>683</v>
      </c>
      <c r="F170" s="20">
        <v>711</v>
      </c>
      <c r="G170" s="20">
        <v>256</v>
      </c>
      <c r="H170" s="54">
        <f t="shared" si="40"/>
        <v>0</v>
      </c>
    </row>
    <row r="171" spans="1:8" ht="16.5" x14ac:dyDescent="0.25">
      <c r="A171" s="4" t="s">
        <v>9</v>
      </c>
      <c r="B171" s="3">
        <v>122</v>
      </c>
      <c r="C171" s="12">
        <f t="shared" ref="C171:C173" si="50">SUM(D171:G171)</f>
        <v>893</v>
      </c>
      <c r="D171" s="20">
        <v>50</v>
      </c>
      <c r="E171" s="20"/>
      <c r="F171" s="21">
        <v>843</v>
      </c>
      <c r="G171" s="21"/>
      <c r="H171" s="54">
        <f t="shared" si="40"/>
        <v>0</v>
      </c>
    </row>
    <row r="172" spans="1:8" ht="16.5" x14ac:dyDescent="0.25">
      <c r="A172" s="4" t="s">
        <v>10</v>
      </c>
      <c r="B172" s="3">
        <v>123</v>
      </c>
      <c r="C172" s="12">
        <f t="shared" si="50"/>
        <v>3266</v>
      </c>
      <c r="D172" s="20">
        <v>3266</v>
      </c>
      <c r="E172" s="20"/>
      <c r="F172" s="21"/>
      <c r="G172" s="21"/>
      <c r="H172" s="54">
        <f t="shared" si="40"/>
        <v>0</v>
      </c>
    </row>
    <row r="173" spans="1:8" ht="16.5" x14ac:dyDescent="0.25">
      <c r="A173" s="4" t="s">
        <v>11</v>
      </c>
      <c r="B173" s="3">
        <v>124</v>
      </c>
      <c r="C173" s="12">
        <f t="shared" si="50"/>
        <v>2687</v>
      </c>
      <c r="D173" s="20"/>
      <c r="E173" s="20">
        <v>2687</v>
      </c>
      <c r="F173" s="21"/>
      <c r="G173" s="21"/>
      <c r="H173" s="54">
        <f t="shared" si="40"/>
        <v>0</v>
      </c>
    </row>
  </sheetData>
  <autoFilter ref="A7:G173"/>
  <mergeCells count="7">
    <mergeCell ref="A1:G2"/>
    <mergeCell ref="B3:D3"/>
    <mergeCell ref="C4:G4"/>
    <mergeCell ref="A6:A7"/>
    <mergeCell ref="B6:B7"/>
    <mergeCell ref="C6:C7"/>
    <mergeCell ref="D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 phan bo (PA1)</vt:lpstr>
      <vt:lpstr>203 (cũ)</vt:lpstr>
      <vt:lpstr>203-2 (cũ)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</cp:lastModifiedBy>
  <cp:lastPrinted>2024-08-07T07:03:12Z</cp:lastPrinted>
  <dcterms:created xsi:type="dcterms:W3CDTF">2020-01-13T00:43:25Z</dcterms:created>
  <dcterms:modified xsi:type="dcterms:W3CDTF">2024-08-09T01:50:26Z</dcterms:modified>
</cp:coreProperties>
</file>